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2720" windowHeight="12390" tabRatio="588"/>
  </bookViews>
  <sheets>
    <sheet name="Zeitkonfiguration" sheetId="2" r:id="rId1"/>
    <sheet name="Aufgaben" sheetId="1" r:id="rId2"/>
    <sheet name="Infoblog" sheetId="4" r:id="rId3"/>
    <sheet name="Rundmails" sheetId="6" r:id="rId4"/>
  </sheets>
  <definedNames>
    <definedName name="Archivierung">Zeitkonfiguration!$B$11</definedName>
    <definedName name="Auftaktwerkstatt">Zeitkonfiguration!$B$6</definedName>
    <definedName name="Auswertung_Dauer">Zeitkonfiguration!$D$8</definedName>
    <definedName name="Auswertung_Ende">Zeitkonfiguration!$C$8</definedName>
    <definedName name="Auswertung_Start">Zeitkonfiguration!$B$8</definedName>
    <definedName name="Einladung_Dauer">Zeitkonfiguration!$D$5</definedName>
    <definedName name="Einladung_Ende">Zeitkonfiguration!$C$5</definedName>
    <definedName name="Einladung_Start">Zeitkonfiguration!$B$5</definedName>
    <definedName name="Ergebnis_Dauer">Zeitkonfiguration!$D$10</definedName>
    <definedName name="Ergebnis_Ende">Zeitkonfiguration!$C$10</definedName>
    <definedName name="Ergebnis_Start">Zeitkonfiguration!$B$10</definedName>
    <definedName name="Ergebniswerkstatt">Zeitkonfiguration!$B$9</definedName>
    <definedName name="Launch">Zeitkonfiguration!$B$3</definedName>
    <definedName name="Online_Dauer">Zeitkonfiguration!$D$7</definedName>
    <definedName name="Online_Ende">Zeitkonfiguration!$C$7</definedName>
    <definedName name="Online_Start">Zeitkonfiguration!$B$7</definedName>
    <definedName name="Vorbereitung_Dauer">Zeitkonfiguration!$D$4</definedName>
    <definedName name="Vorbereitung_Ende">Zeitkonfiguration!$C$4</definedName>
    <definedName name="Vorbereitung_Start">Zeitkonfiguration!$B$4</definedName>
  </definedNames>
  <calcPr calcId="145621"/>
</workbook>
</file>

<file path=xl/calcChain.xml><?xml version="1.0" encoding="utf-8"?>
<calcChain xmlns="http://schemas.openxmlformats.org/spreadsheetml/2006/main">
  <c r="A22" i="4" l="1"/>
  <c r="A10" i="4"/>
  <c r="A11" i="4"/>
  <c r="A12" i="4"/>
  <c r="A9" i="4"/>
  <c r="A8" i="4"/>
  <c r="A7" i="4"/>
  <c r="A6" i="4"/>
  <c r="A5" i="4"/>
  <c r="B15" i="6"/>
  <c r="A15" i="6"/>
  <c r="B13" i="6"/>
  <c r="A13" i="6"/>
  <c r="B11" i="6"/>
  <c r="A11" i="6"/>
  <c r="B32" i="4"/>
  <c r="A32" i="4"/>
  <c r="B30" i="4"/>
  <c r="A30" i="4"/>
  <c r="B28" i="4"/>
  <c r="A28" i="4"/>
  <c r="A3" i="6"/>
  <c r="D16" i="6"/>
  <c r="D14" i="6"/>
  <c r="F60" i="1" l="1"/>
  <c r="F63" i="1"/>
  <c r="F29" i="1"/>
  <c r="F12" i="1"/>
  <c r="F3" i="1"/>
  <c r="F30" i="1" l="1"/>
  <c r="D21" i="6"/>
  <c r="D19" i="6"/>
  <c r="D18" i="6"/>
  <c r="D12" i="6"/>
  <c r="D8" i="6"/>
  <c r="D7" i="6"/>
  <c r="D6" i="6"/>
  <c r="A22" i="6"/>
  <c r="C20" i="6"/>
  <c r="A20" i="6"/>
  <c r="C17" i="6"/>
  <c r="A17" i="6"/>
  <c r="C9" i="6"/>
  <c r="A9" i="6"/>
  <c r="C5" i="6"/>
  <c r="A5" i="6"/>
  <c r="C3" i="6"/>
  <c r="C37" i="4"/>
  <c r="C35" i="4"/>
  <c r="C26" i="4"/>
  <c r="C13" i="4"/>
  <c r="C3" i="4"/>
  <c r="A45" i="4"/>
  <c r="A37" i="4"/>
  <c r="A35" i="4"/>
  <c r="A26" i="4"/>
  <c r="A13" i="4"/>
  <c r="A3" i="4"/>
  <c r="G31" i="1" l="1"/>
  <c r="A60" i="1"/>
  <c r="G32" i="1"/>
  <c r="A29" i="1"/>
  <c r="B7" i="2"/>
  <c r="C5" i="2"/>
  <c r="A69" i="1"/>
  <c r="A63" i="1"/>
  <c r="A12" i="1"/>
  <c r="A3" i="1"/>
  <c r="H12" i="1" l="1"/>
  <c r="B13" i="1" s="1"/>
  <c r="D5" i="6"/>
  <c r="D13" i="4"/>
  <c r="C7" i="2"/>
  <c r="D9" i="6" s="1"/>
  <c r="D29" i="1"/>
  <c r="A23" i="1" s="1"/>
  <c r="A6" i="6" s="1"/>
  <c r="B26" i="4"/>
  <c r="B9" i="6"/>
  <c r="D26" i="4"/>
  <c r="B5" i="2"/>
  <c r="D12" i="1" s="1"/>
  <c r="A33" i="1" l="1"/>
  <c r="B33" i="1" s="1"/>
  <c r="A26" i="1"/>
  <c r="B26" i="1" s="1"/>
  <c r="A21" i="1"/>
  <c r="A30" i="1"/>
  <c r="A31" i="1"/>
  <c r="B31" i="1" s="1"/>
  <c r="A27" i="1"/>
  <c r="A22" i="1"/>
  <c r="A32" i="1"/>
  <c r="A35" i="1" s="1"/>
  <c r="B35" i="1" s="1"/>
  <c r="A24" i="1"/>
  <c r="B24" i="1" s="1"/>
  <c r="B14" i="1"/>
  <c r="B23" i="1"/>
  <c r="H29" i="1"/>
  <c r="B9" i="1" s="1"/>
  <c r="B8" i="2"/>
  <c r="A25" i="1"/>
  <c r="A7" i="6" s="1"/>
  <c r="B9" i="2"/>
  <c r="B10" i="2" s="1"/>
  <c r="D63" i="1" s="1"/>
  <c r="A58" i="1" s="1"/>
  <c r="B58" i="1" s="1"/>
  <c r="A27" i="4"/>
  <c r="A25" i="4"/>
  <c r="A23" i="4"/>
  <c r="A24" i="4"/>
  <c r="B13" i="4"/>
  <c r="A14" i="4" s="1"/>
  <c r="A16" i="4" s="1"/>
  <c r="A18" i="4" s="1"/>
  <c r="A20" i="4" s="1"/>
  <c r="B5" i="6"/>
  <c r="C4" i="2"/>
  <c r="H3" i="1" s="1"/>
  <c r="C10" i="2" l="1"/>
  <c r="H63" i="1" s="1"/>
  <c r="B66" i="1" s="1"/>
  <c r="B32" i="1"/>
  <c r="A36" i="1" s="1"/>
  <c r="B36" i="1" s="1"/>
  <c r="A8" i="6"/>
  <c r="A28" i="1"/>
  <c r="B20" i="1"/>
  <c r="B20" i="6"/>
  <c r="B25" i="1"/>
  <c r="D60" i="1"/>
  <c r="B17" i="6"/>
  <c r="C8" i="2"/>
  <c r="B35" i="4"/>
  <c r="A36" i="4" s="1"/>
  <c r="B27" i="1"/>
  <c r="B28" i="1" s="1"/>
  <c r="B37" i="4"/>
  <c r="A38" i="4" s="1"/>
  <c r="A40" i="4" s="1"/>
  <c r="A42" i="4" s="1"/>
  <c r="A44" i="4" s="1"/>
  <c r="B52" i="1"/>
  <c r="B45" i="1"/>
  <c r="B16" i="1"/>
  <c r="A56" i="1" s="1"/>
  <c r="B30" i="1"/>
  <c r="A61" i="1"/>
  <c r="B61" i="1" s="1"/>
  <c r="B15" i="1"/>
  <c r="A62" i="1"/>
  <c r="B62" i="1" s="1"/>
  <c r="B56" i="1"/>
  <c r="B59" i="1"/>
  <c r="B57" i="1"/>
  <c r="A67" i="1"/>
  <c r="B11" i="2"/>
  <c r="D69" i="1" s="1"/>
  <c r="A15" i="4"/>
  <c r="A17" i="4" s="1"/>
  <c r="A19" i="4" s="1"/>
  <c r="A21" i="4" s="1"/>
  <c r="D3" i="4"/>
  <c r="D3" i="6"/>
  <c r="B4" i="2"/>
  <c r="D3" i="1" s="1"/>
  <c r="B10" i="1"/>
  <c r="B19" i="1"/>
  <c r="B18" i="1"/>
  <c r="B17" i="1"/>
  <c r="D37" i="4" l="1"/>
  <c r="A39" i="4"/>
  <c r="A41" i="4" s="1"/>
  <c r="A43" i="4" s="1"/>
  <c r="D20" i="6"/>
  <c r="A37" i="1"/>
  <c r="A29" i="4" s="1"/>
  <c r="B54" i="1"/>
  <c r="B53" i="1"/>
  <c r="B55" i="1"/>
  <c r="H60" i="1"/>
  <c r="D17" i="6"/>
  <c r="D35" i="4"/>
  <c r="A19" i="6"/>
  <c r="A66" i="1"/>
  <c r="A21" i="6" s="1"/>
  <c r="A57" i="1"/>
  <c r="B37" i="1"/>
  <c r="A43" i="1"/>
  <c r="B43" i="1" s="1"/>
  <c r="B41" i="1"/>
  <c r="B39" i="1"/>
  <c r="A18" i="6"/>
  <c r="A34" i="4"/>
  <c r="B22" i="6"/>
  <c r="B45" i="4"/>
  <c r="B3" i="4"/>
  <c r="A4" i="4" s="1"/>
  <c r="B3" i="6"/>
  <c r="B67" i="1"/>
  <c r="B3" i="2"/>
  <c r="A64" i="1"/>
  <c r="B64" i="1" s="1"/>
  <c r="A68" i="1"/>
  <c r="B22" i="1"/>
  <c r="A19" i="1"/>
  <c r="B21" i="1"/>
  <c r="A20" i="1"/>
  <c r="A13" i="1"/>
  <c r="A16" i="1"/>
  <c r="A17" i="1"/>
  <c r="A14" i="1"/>
  <c r="A15" i="1"/>
  <c r="A18" i="1"/>
  <c r="A38" i="1" l="1"/>
  <c r="A39" i="1" s="1"/>
  <c r="A40" i="1" s="1"/>
  <c r="B65" i="1"/>
  <c r="B68" i="1"/>
  <c r="A46" i="1"/>
  <c r="A45" i="1"/>
  <c r="A48" i="1"/>
  <c r="A47" i="1"/>
  <c r="A44" i="1"/>
  <c r="A31" i="4" s="1"/>
  <c r="A70" i="1"/>
  <c r="B70" i="1" s="1"/>
  <c r="A71" i="1"/>
  <c r="B71" i="1" s="1"/>
  <c r="A10" i="1"/>
  <c r="A7" i="1"/>
  <c r="B7" i="1" s="1"/>
  <c r="A65" i="1"/>
  <c r="B8" i="1"/>
  <c r="B4" i="1"/>
  <c r="A12" i="6" l="1"/>
  <c r="B40" i="1"/>
  <c r="A41" i="1"/>
  <c r="B48" i="1"/>
  <c r="B46" i="1"/>
  <c r="B44" i="1"/>
  <c r="B38" i="1" s="1"/>
  <c r="A50" i="1"/>
  <c r="B50" i="1" s="1"/>
  <c r="A59" i="1" s="1"/>
  <c r="A14" i="6"/>
  <c r="B47" i="1"/>
  <c r="A9" i="1"/>
  <c r="A5" i="1"/>
  <c r="B5" i="1" s="1"/>
  <c r="A8" i="1"/>
  <c r="A6" i="1"/>
  <c r="B6" i="1" s="1"/>
  <c r="A4" i="1"/>
  <c r="A52" i="1" l="1"/>
  <c r="A54" i="1"/>
  <c r="A51" i="1"/>
  <c r="A16" i="6" s="1"/>
  <c r="A53" i="1"/>
  <c r="A33" i="4" s="1"/>
  <c r="A55" i="1"/>
  <c r="B51" i="1" l="1"/>
</calcChain>
</file>

<file path=xl/comments1.xml><?xml version="1.0" encoding="utf-8"?>
<comments xmlns="http://schemas.openxmlformats.org/spreadsheetml/2006/main">
  <authors>
    <author>Hans Hagedorn</author>
  </authors>
  <commentList>
    <comment ref="D4" authorId="0">
      <text>
        <r>
          <rPr>
            <sz val="9"/>
            <color indexed="81"/>
            <rFont val="Tahoma"/>
            <family val="2"/>
          </rPr>
          <t xml:space="preserve">
Empfehlung: 14 Tage</t>
        </r>
      </text>
    </comment>
    <comment ref="D5" authorId="0">
      <text>
        <r>
          <rPr>
            <sz val="9"/>
            <color indexed="81"/>
            <rFont val="Tahoma"/>
            <family val="2"/>
          </rPr>
          <t xml:space="preserve">
Empfehlung: 42 Tage</t>
        </r>
      </text>
    </comment>
    <comment ref="D7" authorId="0">
      <text>
        <r>
          <rPr>
            <sz val="9"/>
            <color indexed="81"/>
            <rFont val="Tahoma"/>
            <family val="2"/>
          </rPr>
          <t xml:space="preserve">
Empfehlung: 28 Tage</t>
        </r>
      </text>
    </comment>
    <comment ref="D8" authorId="0">
      <text>
        <r>
          <rPr>
            <sz val="9"/>
            <color indexed="81"/>
            <rFont val="Tahoma"/>
            <family val="2"/>
          </rPr>
          <t xml:space="preserve">
Empfehlung: 28-42 Tage</t>
        </r>
      </text>
    </comment>
    <comment ref="D10" authorId="0">
      <text>
        <r>
          <rPr>
            <sz val="9"/>
            <color indexed="81"/>
            <rFont val="Tahoma"/>
            <family val="2"/>
          </rPr>
          <t xml:space="preserve">
Empfehlung: mind. 28 Tage</t>
        </r>
      </text>
    </comment>
  </commentList>
</comments>
</file>

<file path=xl/sharedStrings.xml><?xml version="1.0" encoding="utf-8"?>
<sst xmlns="http://schemas.openxmlformats.org/spreadsheetml/2006/main" count="499" uniqueCount="260">
  <si>
    <t>Aufgaben</t>
  </si>
  <si>
    <t>Start</t>
  </si>
  <si>
    <t>Ende</t>
  </si>
  <si>
    <t>Typ</t>
  </si>
  <si>
    <t>Zuweisung</t>
  </si>
  <si>
    <t>Titel</t>
  </si>
  <si>
    <t>Text</t>
  </si>
  <si>
    <t>Dauer</t>
  </si>
  <si>
    <t>Button</t>
  </si>
  <si>
    <t>Zur Teilnahme anmelden</t>
  </si>
  <si>
    <t>Profil ergänzen</t>
  </si>
  <si>
    <t>Frage beantworten</t>
  </si>
  <si>
    <t>Vorschläge unterstützen</t>
  </si>
  <si>
    <t>Vorschlag bearbeiten</t>
  </si>
  <si>
    <t>Experten</t>
  </si>
  <si>
    <t>Gruppenaufgabe Dauer</t>
  </si>
  <si>
    <t>Start:</t>
  </si>
  <si>
    <t>Ende:</t>
  </si>
  <si>
    <t>Tage:</t>
  </si>
  <si>
    <t>Vorbereitungsphase</t>
  </si>
  <si>
    <t>Manager</t>
  </si>
  <si>
    <t>Projekt einrichten</t>
  </si>
  <si>
    <t>admin/config/system/site-information</t>
  </si>
  <si>
    <t>Administrationsbereich aufrufen</t>
  </si>
  <si>
    <t>Einladungsphase starten</t>
  </si>
  <si>
    <t>Auftraggeber kontaktieren</t>
  </si>
  <si>
    <t>content/impressum</t>
  </si>
  <si>
    <t>Fall-back</t>
  </si>
  <si>
    <t>ja</t>
  </si>
  <si>
    <t>content/expertenrolle</t>
  </si>
  <si>
    <t>Welche Rolle habe ich als Experte?</t>
  </si>
  <si>
    <t>Experteninfo lesen</t>
  </si>
  <si>
    <t>modal_forms/nojs/login</t>
  </si>
  <si>
    <t>Diese Website befindet sich in der nicht-öffentlichen Vorbereitungsphase. Falls Sie bereits Zugangsdaten haben, loggen Sie sich bitte ein.</t>
  </si>
  <si>
    <t>Zum ersten mal hier? Herzlich Willkommen!</t>
  </si>
  <si>
    <t>informationsseite/einfuehrung</t>
  </si>
  <si>
    <t>weiterlesen</t>
  </si>
  <si>
    <t>user/register</t>
  </si>
  <si>
    <t>Administratoren</t>
  </si>
  <si>
    <t>Sie sind als Administrator eingeloggt</t>
  </si>
  <si>
    <t>admin/reports/status</t>
  </si>
  <si>
    <t>Status Report aufrufen</t>
  </si>
  <si>
    <t>Bitte verändern Sie Einstellungen nur, wenn Sie wissen was Sie tun.</t>
  </si>
  <si>
    <t>TN online</t>
  </si>
  <si>
    <t>Informieren Sie sich</t>
  </si>
  <si>
    <t>TN Auftakt
Experten</t>
  </si>
  <si>
    <t>informationsseite</t>
  </si>
  <si>
    <t>zum Infoblog</t>
  </si>
  <si>
    <t>zum Login</t>
  </si>
  <si>
    <t>admin/statistics/registration-statistics</t>
  </si>
  <si>
    <t>Anmeldestand prüfen</t>
  </si>
  <si>
    <t>Teilnehmermonitoring</t>
  </si>
  <si>
    <t>Inhalte einpflegen</t>
  </si>
  <si>
    <t>admin/content-view/tasks</t>
  </si>
  <si>
    <t>Zielgruppen einladen</t>
  </si>
  <si>
    <t>admin/config/messaging/bf_invite</t>
  </si>
  <si>
    <t>Einladungen aufsetzen</t>
  </si>
  <si>
    <t>admin/users</t>
  </si>
  <si>
    <t>Erinnerungen ausprechen</t>
  </si>
  <si>
    <t>Teilnehmer validieren</t>
  </si>
  <si>
    <t>Letzte Infos versenden</t>
  </si>
  <si>
    <t>Detailprogramm versenden</t>
  </si>
  <si>
    <t>Teilnehmer Auftakt komplettieren</t>
  </si>
  <si>
    <t>node/add/simplenews</t>
  </si>
  <si>
    <t>Rundmail aufsetzen</t>
  </si>
  <si>
    <t>Sie sind als "Experte" im BürgerForm tätig. Lesen Sie hier, welche Aufgaben Sie im Projekt haben.</t>
  </si>
  <si>
    <t>Infos für Nachwerbung</t>
  </si>
  <si>
    <t>-</t>
  </si>
  <si>
    <t>Foto einstellen</t>
  </si>
  <si>
    <t>Bitte prüfen Sie Ihre Angaben im Teilnehmerprofil und laden Sie auch ein Foto von sich hoch. Ihr Foto ist nur für angemeldete Teilnehmer sichtbar.</t>
  </si>
  <si>
    <t>Im Administrationsbereich finden Sie alle notwendigen Konfigrationseinstellungen. Bitte gehen Sie jede Reiterkarte und jedes Untermenü durch und passen Sie die Werkseinstellungen an Ihr Projekt an.</t>
  </si>
  <si>
    <t>Überarbeiten Sie alle Aufgaben und Informationsartikel für Ihr Projekt und passen Sie die Datumsangaben an den Projektzetplan an. Nähere Informationen finden Sie auch im Handbuch.</t>
  </si>
  <si>
    <t>Contentbereich aufrufen</t>
  </si>
  <si>
    <t>TN Auftakt</t>
  </si>
  <si>
    <t>Bürgerredakteure</t>
  </si>
  <si>
    <t>Onlinewerkstatt</t>
  </si>
  <si>
    <t>Zeitkonfiguration</t>
  </si>
  <si>
    <t>Auftaktwerkstatt</t>
  </si>
  <si>
    <t>Archivierung</t>
  </si>
  <si>
    <t>--</t>
  </si>
  <si>
    <t>Launch</t>
  </si>
  <si>
    <t>Dauer (Tage)</t>
  </si>
  <si>
    <t>Ergebniswerkstatt</t>
  </si>
  <si>
    <t>Diese Website befindet sich in der Vorbereitungsphase.</t>
  </si>
  <si>
    <t>Sie sind als Test-Teilnehmer eingeloggt</t>
  </si>
  <si>
    <t>TN Online
TN Auftakt</t>
  </si>
  <si>
    <t>teilnehmeruebersicht</t>
  </si>
  <si>
    <t>Teilnehmerübersicht aufrufen</t>
  </si>
  <si>
    <t>Beobachten Sie täglich den Anmeldestand und koordinieren Sie mit Ihrem Auftraggeber die Maßnahmen der Medienarbeit. Passen Sie bei Bedarf die Kriterien der offenen Anmeldung an.</t>
  </si>
  <si>
    <t>14 Tage vorher: Versenden Sie an alle angemeldeten Auftakt-Teilnehmer sowie an die Experten das Detailprogramm der Auftaktwerkstatt. Verlinken Sie auf den entsprechenden Artikel im Infoblog.</t>
  </si>
  <si>
    <t>10 Tage vorher: Prüfen Sie abschließend die Anzahl der Teilnehmer und die Verteilung auf die Ausschüsse. Gleichen Sie eventuelle Ungleichgewichte aus, z.B. indem Sie einzelne Teilnehmer nach Rücksprache in andere Ausschüsse verlegen oder die letzten Veranstaltungsplätze an Online-Teilnehmer geben, auch mit Aufweichung der Zielbänder.</t>
  </si>
  <si>
    <t>3 Wochen vorher: Besprechen Sie mit Ihrem Auftraggeber, welche Zielgruppen noch unterrepräsentiert sind und durch gezielte Nachwerbung angesprochen werden sollte.</t>
  </si>
  <si>
    <t>4 Wochen vorher: Prüfen Sie welche Teilnehmer ihre Anmedlung noch nicht bestätigt haben (Spalte 'aktiv'). Erinnern Sie diese Personen manuell per E-Mail. Bei hoher Nachfrage in bestimmten Zielbändern können Sie säumige Personen sperren und ihre Plätze damit wieder freigeben.</t>
  </si>
  <si>
    <t>5 Wochen vorher: Versenden Sie direkte Einladungen an Zielgruppen, die mit der offenen Anmeldung bislang wenig erreicht wurden.</t>
  </si>
  <si>
    <t>Manager
Administratoren</t>
  </si>
  <si>
    <t>user/logout</t>
  </si>
  <si>
    <t>Logout</t>
  </si>
  <si>
    <t>TN Online
TN Auftakt
Experten</t>
  </si>
  <si>
    <t>Das BürgerForum ist abgeschlossen</t>
  </si>
  <si>
    <t>Sie finden das BürgerProgramm und die Vereinbarungen im Infoblog.</t>
  </si>
  <si>
    <t>Bitte archivieren Sie das Projekt.</t>
  </si>
  <si>
    <t>Vereinbarungen dokumentieren</t>
  </si>
  <si>
    <t>node/add/info-article</t>
  </si>
  <si>
    <t>Infoartikel erstellen</t>
  </si>
  <si>
    <t>Dokumentieren Sie, was in der Ergebnisverkstatt vereinbart worden ist.</t>
  </si>
  <si>
    <t>Berichte einpflegen</t>
  </si>
  <si>
    <t>Erbitten Sie Berichte für alle Vereinbarungen und pflegen Sie sie in das Infoblog ein.</t>
  </si>
  <si>
    <t>Weiterführende Rundmail</t>
  </si>
  <si>
    <t>Versenden Sie zum Abschluss des BürgerForum eine Rundmail an alle Beteiligten, verweisen Sie auf die Vereinbarungen und Berichte und geben Sie einen Ausblick.</t>
  </si>
  <si>
    <t>Bürgerredakteure
Experten</t>
  </si>
  <si>
    <t>Die nächsten Schritte</t>
  </si>
  <si>
    <t>Verfolgen Sie im Infoblog, wie die Vorschläge der Bürger weiterverfolgt werden.</t>
  </si>
  <si>
    <t>Vereinbarungen umsetzen</t>
  </si>
  <si>
    <t>Nehmen Sie Kontakt zu Ihren Ansprechpartnern auf, um die Vereinbarungen umzusetzen. Berichten Sie anschließend!</t>
  </si>
  <si>
    <t>Ansprechpartner kontaktieren</t>
  </si>
  <si>
    <t>Alle</t>
  </si>
  <si>
    <t>buergerprogramm</t>
  </si>
  <si>
    <t>node/add/proposal</t>
  </si>
  <si>
    <t>Vorschlag erstellen</t>
  </si>
  <si>
    <t>1. Rundmail</t>
  </si>
  <si>
    <t>Unterstützen Sie gute Ideen</t>
  </si>
  <si>
    <t>Was halten Sie von diesen Vorschlägen?</t>
  </si>
  <si>
    <t>Steigen Sie in die Diskussion ein</t>
  </si>
  <si>
    <t>##Inhaltlicher Teaser zu 2-3 Vorschlägen.## Die Vorschläge sind fast fertig. Stimmen Sie über die besten Ideen ab!</t>
  </si>
  <si>
    <t>2. Rundmail</t>
  </si>
  <si>
    <t>3. Rundmail</t>
  </si>
  <si>
    <t>Ergebniswerkstatt am ## 28. Juni##</t>
  </si>
  <si>
    <t>Senden</t>
  </si>
  <si>
    <t>Gruppenaufgabe Umfrage, 
Ergebnis nicht anzeigen</t>
  </si>
  <si>
    <t>3 Tage vorher: Versenden Sie an alle Beteiligten eine Rundmail mit aktuellen Infos und freundlicher Erinnerung. Verlinken Sie auf den entsprechenden Artikel im Infoblog.</t>
  </si>
  <si>
    <t>TN online
TN Auftakt
Experten</t>
  </si>
  <si>
    <t>##Inhaltlicher Teaser zu 2-3 Fragen.## Die Diskussion ist in vollem Gange. Jetzt ist ein guter Zeitpunkt einzusteigen!</t>
  </si>
  <si>
    <t>Vorschläge aufrufen</t>
  </si>
  <si>
    <t>Meinen Vorschlag aufrufen</t>
  </si>
  <si>
    <t>Im Anschluss an die heutige Auftaktwerkstatt werden die Zwischenergebnisse von der Moderation hier auf der Plattform eingestellt.</t>
  </si>
  <si>
    <t>Falls Sie einen Vorschlag als Bürgerredakteur übernommen haben, tragen Sie sich bitte bei Ihrem Vorschlag ein.</t>
  </si>
  <si>
    <t>Bürgerredakteur?</t>
  </si>
  <si>
    <t>Gruppenaufgabe</t>
  </si>
  <si>
    <t>Stellen Sie Fragen an die anderen Ausschussmitglieder. Formulieren Sie erste Kerninhalte des Vorschlags.</t>
  </si>
  <si>
    <t>Bitte pflegen Sie noch heute für jeden Ausschauss die drei Vorschläge aus der Auftaktwerkstatt ein!</t>
  </si>
  <si>
    <t>EILT: Vorschläge!</t>
  </si>
  <si>
    <t>Vorschläge weiterentwickeln</t>
  </si>
  <si>
    <t>Die Bürgerredakteure werden die Vorschläge ausformulieren. Helfen Sie ihnen dabei! Welche Fragen sind offen? Kennen Sie Antworten? Welche Antwort ist besonders gut und sollte eingebaut werden?</t>
  </si>
  <si>
    <t>Alles in Ordnung?</t>
  </si>
  <si>
    <t>Inzwischen sind viele Vorschläge schon recht gut beschrieben. Wählen Sie die Vorschläge aus, die Sie mit Ihrem Namen unterstützen wollen!</t>
  </si>
  <si>
    <t>Helfen Sie den Bürgerredakteuren, die mit ihrer Aufgabe nicht zurecht kommen!</t>
  </si>
  <si>
    <t>Bürgerredakteuren helfen</t>
  </si>
  <si>
    <t>In Ihrem Ausschuss gibt es eine unbeantwortete Frage. Können Sie eine Antwort liefern?</t>
  </si>
  <si>
    <t>Frage ansehen</t>
  </si>
  <si>
    <t>Machen Sie auch Freunde und Bekannte auf gute Vorschläge aufmerksam.</t>
  </si>
  <si>
    <t>Vorschläge bekannt machen</t>
  </si>
  <si>
    <t>Das sind die aktuellen TOP Vorschläge: ##Inhaltlicher Teaser zu den TOP Vorschlägen.## Nun ist die Politik am Zug.</t>
  </si>
  <si>
    <t>Welchen Vorschlag würden Sie gerne in der Zeitung lesen, im Radio hören oder im Internet verlinken? Wie können wir das erreichen?</t>
  </si>
  <si>
    <t>Vorschlag erläutern</t>
  </si>
  <si>
    <t>Inzwischen sind viele Teilnehmer auf der Plattform, die bei der Auftaktwerkstatt nicht dabei waren. Erläutern Sie ihnen Ihren Vorschlag! Je mehr Menschen ihn kennen und verstehen, umso eher wird er auch umgesetzt.</t>
  </si>
  <si>
    <t>Bürgerprogramm exportieren</t>
  </si>
  <si>
    <t>admin/export</t>
  </si>
  <si>
    <t>zum Export</t>
  </si>
  <si>
    <t>Bitte exportieren Sie das Bürgerprogramm, prüfen Sie es auf Richtigkeit und Vollständlichkeit, und schicken es an Ihren Auftraggeber.</t>
  </si>
  <si>
    <t>Phase umstellen</t>
  </si>
  <si>
    <t>Ändern Sie den Phasenschalter von 'Vorbereitung' auf 'Diskussion'.</t>
  </si>
  <si>
    <t>Stimmen Sie die projektspezifisch konfigurierte Plattform mit Ihrem Auftraggeber ab und starten Sie anschließend die Einladungsphase (htaccess).</t>
  </si>
  <si>
    <t>Ändern Sie den Phasenschalter von 'Diskussion' auf 'Abstimmung'.</t>
  </si>
  <si>
    <t>Ändern Sie den Phasenschalter von 'Abstimmung' auf Ergebnis.</t>
  </si>
  <si>
    <t>Ergebniswerkstatt vorbereiten</t>
  </si>
  <si>
    <t>Bitte klären Sie in Ihrem Arbeitsumfeld wie Sie in der Ergebniswerkstatt die Vorschläge diskutieren wollen und welche Arbeitsvereinbarungen Sie anbieten können.</t>
  </si>
  <si>
    <t>Infoblog</t>
  </si>
  <si>
    <t>Veröffentlichung</t>
  </si>
  <si>
    <t>Bild</t>
  </si>
  <si>
    <t>Stichpunkte</t>
  </si>
  <si>
    <t>Einführungsartikel</t>
  </si>
  <si>
    <t>Teilnehmerstatistik</t>
  </si>
  <si>
    <t>Themenartikel bewerben</t>
  </si>
  <si>
    <t>3 Wochen vorher: Versenden Sie an alle Teilnehmer (Auftakt und Online) den Hinweis auf die Themenartikel im Infoblog.</t>
  </si>
  <si>
    <t>Ausschuss 1: Themenartikel A</t>
  </si>
  <si>
    <t>Ausschuss 2: Themenartikel A</t>
  </si>
  <si>
    <t>Ausschuss 3: Themenartikel A</t>
  </si>
  <si>
    <t>Ausschuss 4: Themenartikel A</t>
  </si>
  <si>
    <t>Ausschuss 5: Themenartikel A</t>
  </si>
  <si>
    <t>Ausschuss 6: Themenartikel A</t>
  </si>
  <si>
    <t>Ausschuss 7: Themenartikel A</t>
  </si>
  <si>
    <t>Ausschuss 8: Themenartikel A</t>
  </si>
  <si>
    <t>Ausschuss 5: Themenartikel B</t>
  </si>
  <si>
    <t>Ausschuss 2: Themenartikel B</t>
  </si>
  <si>
    <t>Ausschuss 6: Themenartikel B</t>
  </si>
  <si>
    <t>Ausschuss 3: Themenartikel B</t>
  </si>
  <si>
    <t>Ausschuss 7: Themenartikel B</t>
  </si>
  <si>
    <t>Ausschuss 4: Themenartikel B</t>
  </si>
  <si>
    <t>Ausschuss 8: Themenartikel B</t>
  </si>
  <si>
    <t>Ausschuss 1: Themenartikel B</t>
  </si>
  <si>
    <t>Optionaler Slot</t>
  </si>
  <si>
    <t>Veranstaltungsfotos</t>
  </si>
  <si>
    <t>Programm Auftaktwerkstatt
Organisatorische Hinweise</t>
  </si>
  <si>
    <t>Kurzmeldung zum Stand der Vereinbarung 1</t>
  </si>
  <si>
    <t>Kurzmeldung zum Stand der Vereinbarung 2</t>
  </si>
  <si>
    <t>Kurzmeldung zum Stand der Vereinbarung 3</t>
  </si>
  <si>
    <t>Kurzmeldung zum Stand der Vereinbarung 4</t>
  </si>
  <si>
    <t>Kurzmeldung zum Stand der Vereinbarung 5</t>
  </si>
  <si>
    <t>Kurzmeldung zum Stand der Vereinbarung 6</t>
  </si>
  <si>
    <t>Bürgerprogramm veröffentlicht</t>
  </si>
  <si>
    <t>Programm Ergebniswerkstatt</t>
  </si>
  <si>
    <t>Bericht Ergebniswerkstatt</t>
  </si>
  <si>
    <t>Bericht Auftaktwerkstatt</t>
  </si>
  <si>
    <t>Versand</t>
  </si>
  <si>
    <t>Betreff</t>
  </si>
  <si>
    <t>Adressaten</t>
  </si>
  <si>
    <t>admin/users?rid[]=6</t>
  </si>
  <si>
    <t>Experten einpflegen</t>
  </si>
  <si>
    <t>Richten Sie die Profile für alle Experten manuell ein.</t>
  </si>
  <si>
    <t>Experten aufrufen</t>
  </si>
  <si>
    <t>Anschließend diskutieren die Teilnehmer das Pro und Contra der skizzierten Vorschläge und entwickeln das Bürgerprogramm.  Diese Werkstatt findet online statt.</t>
  </si>
  <si>
    <t>Sie sind als Teilnehmer der Onlinewerkstatt angemeldet. Alle inhaltlichen und organisatorischen Infos finden Sie in unserem Infoblog.</t>
  </si>
  <si>
    <t>Sie sind als Teilnehmer der Auftaktwerkstatt und der anschließenden Onlinewerkstatt angemeldet. Alle inhaltlichen und organisatorischen Infos finden Sie in unserem Infoblog.</t>
  </si>
  <si>
    <t>Rundmails</t>
  </si>
  <si>
    <t>3 Tage vorher: Versenden Sie an alle angemeldeten Auftakt-Teilnehmer sowie an die Experten eine Rundmail mit aktuellen Infos und freundlicher Erinnerung. Verlinken Sie auf den Infoblog-Artikel mit der Teilnehmerstatisitk.</t>
  </si>
  <si>
    <t>Kurzbericht von der Veranstaltung
Link auf die Vorschläge
Diaschau auf Startseite ergänzen</t>
  </si>
  <si>
    <t>Exemplarischer Bericht über einen Vorschlag mit reger Diskussion (Auschuss x)
Diaschau auf Startseite ergänzen</t>
  </si>
  <si>
    <t>Exemplarischer Bericht über einen Vorschlag mit vielen Unterstützern (Ausschuss y)
Diaschau auf Startseite ergänzen</t>
  </si>
  <si>
    <t>Exemplarischer Bericht über einen Vorschlag mit öffentlicher Resonanz (Ausschuss z)
Diaschau auf Startseite ergänzen</t>
  </si>
  <si>
    <t>Artikel mit gesamten BürgerProgramm als PDF
Link auf die Vorschläge inkl. Diskussion
Diaschau auf Startseite ergänzen</t>
  </si>
  <si>
    <t>Bericht von der Veranstaltung
Liste der Vereinbarungen
Diaschau auf Startseite ergänzen</t>
  </si>
  <si>
    <t>zur Teilnahme anmelden</t>
  </si>
  <si>
    <t>Rolle der Bürger-Redakteure erläutern</t>
  </si>
  <si>
    <t>Programm Ergebniswerkstatt
Organisatorische Hinweise
Hinweis wie sich neue Interessenten für die Veranstaltung anmelden können</t>
  </si>
  <si>
    <t>Master</t>
  </si>
  <si>
    <t>URL</t>
  </si>
  <si>
    <t>###Teaser des Einführungsartikels###</t>
  </si>
  <si>
    <t>Gast</t>
  </si>
  <si>
    <t>Gast
TN Online
TN Auftakt
Experten</t>
  </si>
  <si>
    <t>Organisatorisches klären</t>
  </si>
  <si>
    <t>Erstellen Sie für den Check-in einen Excel-Datei mit allen Teilnehmenden (Name, Vorname, Ausschuss) und klären Sie, wie Änderungen nach der Veranstaltung wieder im System eingepflegt werden.</t>
  </si>
  <si>
    <t>Teilnehmerliste exportieren</t>
  </si>
  <si>
    <t xml:space="preserve">14 Tage vorher: Versenden Sie an alle Beteiligten das Detailprogramm der Ergebniswerkstatt. Verlinken Sie auf den entsprechenden Artikel im Infoblog. Bitten Sie alle Teilnehmernden sich per E-Mail zur Vernstaltung anzumelden.
</t>
  </si>
  <si>
    <t>- Sind alle Vorschläge von 1-2 Bürgerredakteuren übernommen worden?
- Sind die Bürgerredakteure und Teilnehmer aktiv?
- Sind die Experten ansprechbar?
- Kann die Funktion zur Selbsternennung der Bürgerredakteure abgeschaltet werden?</t>
  </si>
  <si>
    <t>1. Phase</t>
  </si>
  <si>
    <t>2. Phase</t>
  </si>
  <si>
    <t>3. Phase</t>
  </si>
  <si>
    <t>Diskutieren</t>
  </si>
  <si>
    <t>Vorschlagen</t>
  </si>
  <si>
    <t>Verbreiten</t>
  </si>
  <si>
    <t>Teilnehmer zur Unterzeichnung der Vorschläge und zur Verbreitung im Bekanntenkreis auffordern</t>
  </si>
  <si>
    <t>Teilnehmer in die Onlinewerkstatt holen
Insbesondere die Bürgerredakteure ansprechen. Fragen und Antworten innerhalb der Diskussion anregen.</t>
  </si>
  <si>
    <t>Vorschläge sind nun fixiert, bitte Unterzecihnung überprüfen abstimmen und gute Vorschläge verbreiten</t>
  </si>
  <si>
    <t>Vorbereitung</t>
  </si>
  <si>
    <t>Einladung</t>
  </si>
  <si>
    <t>Auswertung</t>
  </si>
  <si>
    <t>Dokumentation</t>
  </si>
  <si>
    <t>##Auftaktwerkstatt am DATUM##</t>
  </si>
  <si>
    <t>##Am DATUM findet in ORT die Auftaktwerkstatt zum BürgerForum statt, wo erste Vorschläge entwickelt werden.##</t>
  </si>
  <si>
    <t>##Onlinewerkstatt DATUM bis DATUM##</t>
  </si>
  <si>
    <t>##Ergebniswerkstatt am DATUM##</t>
  </si>
  <si>
    <t>##Im ZEITRAUM wird das Bürgerprogramm wird in der Ergebniswerkstatt an den Stadtrat übergeben. Dort wird auch das weitere Vorgehen vereinbart.##</t>
  </si>
  <si>
    <t>Formulieren Sie Ihren Vorschlag nun druckreif aus. Lassen Sie sich dabei von den anderen Teilnehmern helfen. Am ##DATUM## endet die Arbeitsphase, danach ist keine Bearbeitung mehr möglich!</t>
  </si>
  <si>
    <t>## Am DATUM diskutieren Bürger und Politik die Ergebnisse des BürgerForums und vereinbaren die nächsten Schritte. Die öffentliche Veranstaltung findet im ORT statt. Eintritt frei, Anmeldung nicht erforderlich.##</t>
  </si>
  <si>
    <t>Ich werde an der Ergebniswerkstatt am ##DATUM im ORT## teilnehmen:
* Ja, ich komme
* Ja, bringe jemanden mit
* Vielleicht
* Nein
###als Umfrage einstellen###</t>
  </si>
  <si>
    <t>Hinweise:</t>
  </si>
  <si>
    <t># Die folgenden Tabellenblätter geben Anregungen für den Community Manager zur Ausgestaltung seiner Arbeit.</t>
  </si>
  <si>
    <t># Die Datumsangaben berechnen sich auf Basis der hier gemachten Angaben automatisch.</t>
  </si>
  <si>
    <t># Alle Angaben sind auf die Projekterfordernisse abzustimmen.</t>
  </si>
  <si>
    <r>
      <rPr>
        <b/>
        <sz val="11"/>
        <color theme="1"/>
        <rFont val="Calibri"/>
        <family val="2"/>
        <scheme val="minor"/>
      </rPr>
      <t xml:space="preserve">Hinweis: </t>
    </r>
    <r>
      <rPr>
        <sz val="11"/>
        <color theme="1"/>
        <rFont val="Calibri"/>
        <family val="2"/>
        <scheme val="minor"/>
      </rPr>
      <t>Es wird empfohlen für zentrale Infoblog-Artikel eine verlinkende Aufgabe einzustellen.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</si>
</sst>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d/mm/yyyy\ \|\ hh:mm"/>
    <numFmt numFmtId="165" formatCode="&quot;Start: &quot;dd/mm/yyyy"/>
    <numFmt numFmtId="166" formatCode="&quot;Tage: &quot;0"/>
    <numFmt numFmtId="167" formatCode="&quot;Ende: &quot;dd/mm/yyyy"/>
  </numFmts>
  <fonts count="11" x14ac:knownFonts="1">
    <font>
      <sz val="11"/>
      <color theme="1"/>
      <name val="Calibri"/>
      <family val="2"/>
      <scheme val="minor"/>
    </font>
    <font>
      <b/>
      <sz val="11"/>
      <color theme="1"/>
      <name val="Calibri"/>
      <family val="2"/>
      <scheme val="minor"/>
    </font>
    <font>
      <b/>
      <sz val="14"/>
      <color theme="1"/>
      <name val="Calibri"/>
      <family val="2"/>
      <scheme val="minor"/>
    </font>
    <font>
      <sz val="11"/>
      <color theme="0"/>
      <name val="Calibri"/>
      <family val="2"/>
      <scheme val="minor"/>
    </font>
    <font>
      <b/>
      <sz val="11"/>
      <color theme="0"/>
      <name val="Calibri"/>
      <family val="2"/>
      <scheme val="minor"/>
    </font>
    <font>
      <sz val="12"/>
      <color theme="1"/>
      <name val="Calibri"/>
      <family val="2"/>
      <scheme val="minor"/>
    </font>
    <font>
      <b/>
      <sz val="12"/>
      <color theme="1"/>
      <name val="Calibri"/>
      <family val="2"/>
      <scheme val="minor"/>
    </font>
    <font>
      <sz val="9"/>
      <color indexed="81"/>
      <name val="Tahoma"/>
      <family val="2"/>
    </font>
    <font>
      <sz val="11"/>
      <color theme="1" tint="0.34998626667073579"/>
      <name val="Calibri"/>
      <family val="2"/>
      <scheme val="minor"/>
    </font>
    <font>
      <sz val="11"/>
      <name val="Calibri"/>
      <family val="2"/>
      <scheme val="minor"/>
    </font>
    <font>
      <i/>
      <sz val="11"/>
      <color theme="1" tint="0.499984740745262"/>
      <name val="Calibri"/>
      <family val="2"/>
      <scheme val="minor"/>
    </font>
  </fonts>
  <fills count="15">
    <fill>
      <patternFill patternType="none"/>
    </fill>
    <fill>
      <patternFill patternType="gray125"/>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9"/>
      </patternFill>
    </fill>
    <fill>
      <patternFill patternType="solid">
        <fgColor rgb="FFFFC000"/>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4"/>
        <bgColor indexed="64"/>
      </patternFill>
    </fill>
    <fill>
      <patternFill patternType="solid">
        <fgColor theme="6"/>
        <bgColor indexed="64"/>
      </patternFill>
    </fill>
    <fill>
      <patternFill patternType="solid">
        <fgColor theme="0" tint="-0.499984740745262"/>
        <bgColor indexed="64"/>
      </patternFill>
    </fill>
    <fill>
      <patternFill patternType="solid">
        <fgColor theme="5"/>
        <bgColor indexed="64"/>
      </patternFill>
    </fill>
    <fill>
      <patternFill patternType="solid">
        <fgColor rgb="FFFFFF99"/>
        <bgColor indexed="64"/>
      </patternFill>
    </fill>
  </fills>
  <borders count="10">
    <border>
      <left/>
      <right/>
      <top/>
      <bottom/>
      <diagonal/>
    </border>
    <border>
      <left style="hair">
        <color auto="1"/>
      </left>
      <right style="hair">
        <color auto="1"/>
      </right>
      <top style="hair">
        <color auto="1"/>
      </top>
      <bottom style="hair">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s>
  <cellStyleXfs count="6">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cellStyleXfs>
  <cellXfs count="118">
    <xf numFmtId="0" fontId="0" fillId="0" borderId="0" xfId="0"/>
    <xf numFmtId="0" fontId="0" fillId="0" borderId="0" xfId="0" applyFont="1" applyAlignment="1">
      <alignment wrapText="1"/>
    </xf>
    <xf numFmtId="0" fontId="2" fillId="0" borderId="0" xfId="0" applyFont="1" applyAlignment="1"/>
    <xf numFmtId="0" fontId="1" fillId="0" borderId="0" xfId="0" applyFont="1" applyAlignment="1"/>
    <xf numFmtId="0" fontId="0" fillId="0" borderId="0" xfId="0" applyFont="1" applyAlignment="1"/>
    <xf numFmtId="0" fontId="1" fillId="0" borderId="0" xfId="0" applyFont="1" applyAlignment="1">
      <alignment horizontal="left"/>
    </xf>
    <xf numFmtId="14" fontId="0" fillId="0" borderId="0" xfId="0" applyNumberFormat="1" applyFont="1" applyAlignment="1">
      <alignment vertical="top"/>
    </xf>
    <xf numFmtId="0" fontId="0" fillId="0" borderId="0" xfId="0" applyFont="1" applyAlignment="1">
      <alignment vertical="top"/>
    </xf>
    <xf numFmtId="0" fontId="0" fillId="0" borderId="0" xfId="0" applyFont="1" applyAlignment="1">
      <alignment vertical="top" wrapText="1"/>
    </xf>
    <xf numFmtId="0" fontId="0" fillId="0" borderId="0" xfId="0" applyAlignment="1">
      <alignment vertical="top" wrapText="1"/>
    </xf>
    <xf numFmtId="14" fontId="0" fillId="0" borderId="0" xfId="0" applyNumberFormat="1" applyFont="1" applyAlignment="1">
      <alignment horizontal="left" vertical="top"/>
    </xf>
    <xf numFmtId="0" fontId="0" fillId="0" borderId="0" xfId="0" applyFont="1" applyAlignment="1">
      <alignment horizontal="center" wrapText="1"/>
    </xf>
    <xf numFmtId="0" fontId="0" fillId="0" borderId="0" xfId="0" applyFont="1" applyAlignment="1">
      <alignment horizontal="center" vertical="top" wrapText="1"/>
    </xf>
    <xf numFmtId="0" fontId="4" fillId="6" borderId="0" xfId="5" applyFont="1" applyAlignment="1">
      <alignment horizontal="left"/>
    </xf>
    <xf numFmtId="14" fontId="4" fillId="6" borderId="0" xfId="5" applyNumberFormat="1" applyFont="1" applyAlignment="1">
      <alignment horizontal="right"/>
    </xf>
    <xf numFmtId="164" fontId="4" fillId="6" borderId="0" xfId="5" applyNumberFormat="1" applyFont="1" applyAlignment="1">
      <alignment horizontal="left" wrapText="1"/>
    </xf>
    <xf numFmtId="0" fontId="4" fillId="6" borderId="0" xfId="5" applyFont="1" applyAlignment="1">
      <alignment horizontal="right" wrapText="1"/>
    </xf>
    <xf numFmtId="0" fontId="4" fillId="6" borderId="0" xfId="5" applyFont="1" applyAlignment="1">
      <alignment horizontal="left" wrapText="1"/>
    </xf>
    <xf numFmtId="0" fontId="4" fillId="6" borderId="0" xfId="5" applyFont="1" applyAlignment="1">
      <alignment horizontal="right"/>
    </xf>
    <xf numFmtId="0" fontId="4" fillId="6" borderId="0" xfId="5" applyFont="1" applyAlignment="1">
      <alignment horizontal="center" wrapText="1"/>
    </xf>
    <xf numFmtId="0" fontId="4" fillId="2" borderId="0" xfId="1" applyFont="1" applyAlignment="1">
      <alignment horizontal="left"/>
    </xf>
    <xf numFmtId="14" fontId="4" fillId="2" borderId="0" xfId="1" applyNumberFormat="1" applyFont="1" applyAlignment="1">
      <alignment horizontal="right"/>
    </xf>
    <xf numFmtId="164" fontId="4" fillId="2" borderId="0" xfId="1" applyNumberFormat="1" applyFont="1" applyAlignment="1">
      <alignment horizontal="left" wrapText="1"/>
    </xf>
    <xf numFmtId="0" fontId="4" fillId="2" borderId="0" xfId="1" applyFont="1" applyAlignment="1">
      <alignment horizontal="right" wrapText="1"/>
    </xf>
    <xf numFmtId="0" fontId="4" fillId="2" borderId="0" xfId="1" applyFont="1" applyAlignment="1">
      <alignment horizontal="left" wrapText="1"/>
    </xf>
    <xf numFmtId="0" fontId="4" fillId="2" borderId="0" xfId="1" applyFont="1" applyAlignment="1">
      <alignment horizontal="right"/>
    </xf>
    <xf numFmtId="0" fontId="4" fillId="2" borderId="0" xfId="1" applyFont="1" applyAlignment="1">
      <alignment horizontal="center" wrapText="1"/>
    </xf>
    <xf numFmtId="0" fontId="4" fillId="4" borderId="0" xfId="3" applyFont="1" applyAlignment="1">
      <alignment horizontal="left"/>
    </xf>
    <xf numFmtId="14" fontId="4" fillId="4" borderId="0" xfId="3" applyNumberFormat="1" applyFont="1" applyAlignment="1">
      <alignment horizontal="right"/>
    </xf>
    <xf numFmtId="164" fontId="4" fillId="4" borderId="0" xfId="3" applyNumberFormat="1" applyFont="1" applyAlignment="1">
      <alignment horizontal="left" wrapText="1"/>
    </xf>
    <xf numFmtId="0" fontId="4" fillId="4" borderId="0" xfId="3" applyFont="1" applyAlignment="1">
      <alignment horizontal="right" wrapText="1"/>
    </xf>
    <xf numFmtId="0" fontId="4" fillId="4" borderId="0" xfId="3" applyFont="1" applyAlignment="1">
      <alignment horizontal="left" wrapText="1"/>
    </xf>
    <xf numFmtId="0" fontId="4" fillId="4" borderId="0" xfId="3" applyFont="1" applyAlignment="1">
      <alignment horizontal="right"/>
    </xf>
    <xf numFmtId="0" fontId="4" fillId="4" borderId="0" xfId="3" applyFont="1" applyAlignment="1">
      <alignment horizontal="center" wrapText="1"/>
    </xf>
    <xf numFmtId="0" fontId="4" fillId="3" borderId="0" xfId="2" applyFont="1" applyAlignment="1">
      <alignment horizontal="left"/>
    </xf>
    <xf numFmtId="14" fontId="4" fillId="3" borderId="0" xfId="2" applyNumberFormat="1" applyFont="1" applyAlignment="1">
      <alignment horizontal="right"/>
    </xf>
    <xf numFmtId="164" fontId="4" fillId="3" borderId="0" xfId="2" applyNumberFormat="1" applyFont="1" applyAlignment="1">
      <alignment horizontal="left" wrapText="1"/>
    </xf>
    <xf numFmtId="0" fontId="4" fillId="3" borderId="0" xfId="2" applyFont="1" applyAlignment="1">
      <alignment horizontal="right" wrapText="1"/>
    </xf>
    <xf numFmtId="0" fontId="4" fillId="3" borderId="0" xfId="2" applyFont="1" applyAlignment="1">
      <alignment horizontal="left" wrapText="1"/>
    </xf>
    <xf numFmtId="0" fontId="4" fillId="3" borderId="0" xfId="2" applyFont="1" applyAlignment="1">
      <alignment horizontal="right"/>
    </xf>
    <xf numFmtId="0" fontId="4" fillId="3" borderId="0" xfId="2" applyFont="1" applyAlignment="1">
      <alignment horizontal="center" wrapText="1"/>
    </xf>
    <xf numFmtId="0" fontId="4" fillId="5" borderId="0" xfId="4" applyFont="1" applyAlignment="1">
      <alignment horizontal="left"/>
    </xf>
    <xf numFmtId="14" fontId="4" fillId="5" borderId="0" xfId="4" applyNumberFormat="1" applyFont="1" applyAlignment="1">
      <alignment horizontal="right"/>
    </xf>
    <xf numFmtId="164" fontId="4" fillId="5" borderId="0" xfId="4" applyNumberFormat="1" applyFont="1" applyAlignment="1">
      <alignment horizontal="left" wrapText="1"/>
    </xf>
    <xf numFmtId="0" fontId="4" fillId="5" borderId="0" xfId="4" applyFont="1" applyAlignment="1">
      <alignment horizontal="right" wrapText="1"/>
    </xf>
    <xf numFmtId="0" fontId="4" fillId="5" borderId="0" xfId="4" applyFont="1" applyAlignment="1">
      <alignment horizontal="left" wrapText="1"/>
    </xf>
    <xf numFmtId="0" fontId="4" fillId="5" borderId="0" xfId="4" applyFont="1" applyAlignment="1">
      <alignment horizontal="right"/>
    </xf>
    <xf numFmtId="0" fontId="4" fillId="5" borderId="0" xfId="4" applyFont="1" applyAlignment="1">
      <alignment horizontal="center" wrapText="1"/>
    </xf>
    <xf numFmtId="0" fontId="5" fillId="0" borderId="0" xfId="0" applyFont="1" applyFill="1" applyAlignment="1">
      <alignment horizontal="right"/>
    </xf>
    <xf numFmtId="14" fontId="5" fillId="0" borderId="0" xfId="0" applyNumberFormat="1" applyFont="1" applyFill="1" applyAlignment="1">
      <alignment horizontal="left" wrapText="1"/>
    </xf>
    <xf numFmtId="0" fontId="4" fillId="6" borderId="0" xfId="5" applyNumberFormat="1" applyFont="1" applyAlignment="1">
      <alignment horizontal="left" wrapText="1"/>
    </xf>
    <xf numFmtId="0" fontId="5" fillId="0" borderId="0" xfId="0" applyFont="1"/>
    <xf numFmtId="164" fontId="5" fillId="0" borderId="1" xfId="0" applyNumberFormat="1" applyFont="1" applyBorder="1" applyAlignment="1">
      <alignment horizontal="left"/>
    </xf>
    <xf numFmtId="14" fontId="5" fillId="7" borderId="1" xfId="0" applyNumberFormat="1" applyFont="1" applyFill="1" applyBorder="1" applyAlignment="1" applyProtection="1">
      <alignment horizontal="left"/>
      <protection locked="0"/>
    </xf>
    <xf numFmtId="14" fontId="5" fillId="0" borderId="1" xfId="0" applyNumberFormat="1" applyFont="1" applyFill="1" applyBorder="1" applyAlignment="1">
      <alignment horizontal="left"/>
    </xf>
    <xf numFmtId="0" fontId="6" fillId="0" borderId="2" xfId="0" applyFont="1" applyBorder="1" applyAlignment="1"/>
    <xf numFmtId="0" fontId="6" fillId="0" borderId="3" xfId="0" applyFont="1" applyBorder="1"/>
    <xf numFmtId="0" fontId="6" fillId="0" borderId="4" xfId="0" applyFont="1" applyBorder="1"/>
    <xf numFmtId="0" fontId="5" fillId="0" borderId="6" xfId="0" quotePrefix="1" applyFont="1" applyBorder="1" applyAlignment="1">
      <alignment horizontal="center"/>
    </xf>
    <xf numFmtId="0" fontId="5" fillId="7" borderId="6" xfId="0" applyFont="1" applyFill="1" applyBorder="1" applyAlignment="1" applyProtection="1">
      <alignment horizontal="center"/>
      <protection locked="0"/>
    </xf>
    <xf numFmtId="0" fontId="5" fillId="0" borderId="9" xfId="0" quotePrefix="1" applyFont="1" applyBorder="1" applyAlignment="1">
      <alignment horizontal="center"/>
    </xf>
    <xf numFmtId="0" fontId="6" fillId="0" borderId="5" xfId="0" applyFont="1" applyFill="1" applyBorder="1" applyAlignment="1">
      <alignment horizontal="left"/>
    </xf>
    <xf numFmtId="0" fontId="6" fillId="0" borderId="7" xfId="0" applyFont="1" applyFill="1" applyBorder="1" applyAlignment="1">
      <alignment horizontal="left"/>
    </xf>
    <xf numFmtId="14" fontId="5" fillId="0" borderId="1" xfId="0" applyNumberFormat="1" applyFont="1" applyBorder="1" applyAlignment="1">
      <alignment horizontal="left"/>
    </xf>
    <xf numFmtId="14" fontId="5" fillId="0" borderId="8" xfId="0" applyNumberFormat="1" applyFont="1" applyBorder="1" applyAlignment="1">
      <alignment horizontal="left"/>
    </xf>
    <xf numFmtId="0" fontId="2" fillId="9" borderId="0" xfId="0" applyFont="1" applyFill="1" applyAlignment="1"/>
    <xf numFmtId="0" fontId="0" fillId="9" borderId="0" xfId="0" applyFont="1" applyFill="1" applyAlignment="1"/>
    <xf numFmtId="0" fontId="0" fillId="9" borderId="0" xfId="0" applyFont="1" applyFill="1" applyAlignment="1">
      <alignment wrapText="1"/>
    </xf>
    <xf numFmtId="0" fontId="0" fillId="9" borderId="0" xfId="0" applyFont="1" applyFill="1" applyAlignment="1">
      <alignment horizontal="center" wrapText="1"/>
    </xf>
    <xf numFmtId="0" fontId="1" fillId="9" borderId="0" xfId="0" applyFont="1" applyFill="1" applyAlignment="1"/>
    <xf numFmtId="0" fontId="1" fillId="9" borderId="0" xfId="0" applyFont="1" applyFill="1" applyAlignment="1">
      <alignment wrapText="1"/>
    </xf>
    <xf numFmtId="0" fontId="1" fillId="9" borderId="0" xfId="0" applyFont="1" applyFill="1" applyAlignment="1">
      <alignment horizontal="center" wrapText="1"/>
    </xf>
    <xf numFmtId="0" fontId="4" fillId="9" borderId="0" xfId="4" applyFont="1" applyFill="1" applyAlignment="1">
      <alignment horizontal="left"/>
    </xf>
    <xf numFmtId="14" fontId="4" fillId="9" borderId="0" xfId="4" applyNumberFormat="1" applyFont="1" applyFill="1" applyAlignment="1">
      <alignment horizontal="right"/>
    </xf>
    <xf numFmtId="164" fontId="4" fillId="9" borderId="0" xfId="4" applyNumberFormat="1" applyFont="1" applyFill="1" applyAlignment="1">
      <alignment horizontal="left" wrapText="1"/>
    </xf>
    <xf numFmtId="0" fontId="4" fillId="9" borderId="0" xfId="4" applyFont="1" applyFill="1" applyAlignment="1">
      <alignment horizontal="right" wrapText="1"/>
    </xf>
    <xf numFmtId="0" fontId="4" fillId="9" borderId="0" xfId="4" applyFont="1" applyFill="1" applyAlignment="1">
      <alignment horizontal="left" wrapText="1"/>
    </xf>
    <xf numFmtId="0" fontId="4" fillId="9" borderId="0" xfId="4" applyFont="1" applyFill="1" applyAlignment="1">
      <alignment horizontal="right"/>
    </xf>
    <xf numFmtId="0" fontId="4" fillId="9" borderId="0" xfId="4" applyFont="1" applyFill="1" applyAlignment="1">
      <alignment horizontal="center" wrapText="1"/>
    </xf>
    <xf numFmtId="164" fontId="5" fillId="0" borderId="1" xfId="0" quotePrefix="1" applyNumberFormat="1" applyFont="1" applyBorder="1" applyAlignment="1">
      <alignment horizontal="left"/>
    </xf>
    <xf numFmtId="164" fontId="5" fillId="0" borderId="8" xfId="0" quotePrefix="1" applyNumberFormat="1" applyFont="1" applyBorder="1" applyAlignment="1">
      <alignment horizontal="left"/>
    </xf>
    <xf numFmtId="0" fontId="4" fillId="8" borderId="0" xfId="2" applyFont="1" applyFill="1" applyAlignment="1">
      <alignment horizontal="left"/>
    </xf>
    <xf numFmtId="14" fontId="4" fillId="8" borderId="0" xfId="2" applyNumberFormat="1" applyFont="1" applyFill="1" applyAlignment="1">
      <alignment horizontal="right"/>
    </xf>
    <xf numFmtId="164" fontId="4" fillId="8" borderId="0" xfId="2" applyNumberFormat="1" applyFont="1" applyFill="1" applyAlignment="1">
      <alignment horizontal="left" wrapText="1"/>
    </xf>
    <xf numFmtId="0" fontId="4" fillId="8" borderId="0" xfId="2" applyFont="1" applyFill="1" applyAlignment="1">
      <alignment horizontal="right" wrapText="1"/>
    </xf>
    <xf numFmtId="0" fontId="4" fillId="8" borderId="0" xfId="2" applyFont="1" applyFill="1" applyAlignment="1">
      <alignment horizontal="left" wrapText="1"/>
    </xf>
    <xf numFmtId="0" fontId="4" fillId="8" borderId="0" xfId="2" applyFont="1" applyFill="1" applyAlignment="1">
      <alignment horizontal="right"/>
    </xf>
    <xf numFmtId="0" fontId="4" fillId="8" borderId="0" xfId="2" applyFont="1" applyFill="1" applyAlignment="1">
      <alignment horizontal="center" wrapText="1"/>
    </xf>
    <xf numFmtId="0" fontId="0" fillId="0" borderId="0" xfId="0" quotePrefix="1" applyFont="1" applyAlignment="1">
      <alignment vertical="top" wrapText="1"/>
    </xf>
    <xf numFmtId="0" fontId="0" fillId="9" borderId="0" xfId="0" applyFont="1" applyFill="1" applyAlignment="1">
      <alignment vertical="top" wrapText="1"/>
    </xf>
    <xf numFmtId="0" fontId="0" fillId="9" borderId="0" xfId="0" applyFont="1" applyFill="1" applyAlignment="1">
      <alignment vertical="top"/>
    </xf>
    <xf numFmtId="0" fontId="0" fillId="9" borderId="0" xfId="0" applyFont="1" applyFill="1" applyAlignment="1">
      <alignment horizontal="center" vertical="top" wrapText="1"/>
    </xf>
    <xf numFmtId="14" fontId="8" fillId="9" borderId="0" xfId="0" applyNumberFormat="1" applyFont="1" applyFill="1" applyAlignment="1">
      <alignment vertical="top"/>
    </xf>
    <xf numFmtId="0" fontId="8" fillId="9" borderId="0" xfId="0" applyFont="1" applyFill="1" applyAlignment="1">
      <alignment vertical="top"/>
    </xf>
    <xf numFmtId="165" fontId="4" fillId="6" borderId="0" xfId="5" applyNumberFormat="1" applyFont="1" applyAlignment="1">
      <alignment horizontal="right"/>
    </xf>
    <xf numFmtId="166" fontId="4" fillId="6" borderId="0" xfId="5" applyNumberFormat="1" applyFont="1" applyAlignment="1">
      <alignment horizontal="right" wrapText="1"/>
    </xf>
    <xf numFmtId="167" fontId="4" fillId="6" borderId="0" xfId="5" applyNumberFormat="1" applyFont="1" applyAlignment="1">
      <alignment horizontal="right"/>
    </xf>
    <xf numFmtId="165" fontId="4" fillId="10" borderId="0" xfId="5" applyNumberFormat="1" applyFont="1" applyFill="1" applyAlignment="1">
      <alignment horizontal="right"/>
    </xf>
    <xf numFmtId="166" fontId="4" fillId="10" borderId="0" xfId="5" applyNumberFormat="1" applyFont="1" applyFill="1" applyAlignment="1">
      <alignment horizontal="right" wrapText="1"/>
    </xf>
    <xf numFmtId="167" fontId="4" fillId="10" borderId="0" xfId="5" applyNumberFormat="1" applyFont="1" applyFill="1" applyAlignment="1">
      <alignment horizontal="right"/>
    </xf>
    <xf numFmtId="165" fontId="4" fillId="11" borderId="0" xfId="5" applyNumberFormat="1" applyFont="1" applyFill="1" applyAlignment="1">
      <alignment horizontal="right"/>
    </xf>
    <xf numFmtId="166" fontId="4" fillId="11" borderId="0" xfId="5" applyNumberFormat="1" applyFont="1" applyFill="1" applyAlignment="1">
      <alignment horizontal="right" wrapText="1"/>
    </xf>
    <xf numFmtId="167" fontId="4" fillId="11" borderId="0" xfId="5" applyNumberFormat="1" applyFont="1" applyFill="1" applyAlignment="1">
      <alignment horizontal="right"/>
    </xf>
    <xf numFmtId="165" fontId="4" fillId="12" borderId="0" xfId="5" applyNumberFormat="1" applyFont="1" applyFill="1" applyAlignment="1">
      <alignment horizontal="right"/>
    </xf>
    <xf numFmtId="166" fontId="4" fillId="12" borderId="0" xfId="5" applyNumberFormat="1" applyFont="1" applyFill="1" applyAlignment="1">
      <alignment horizontal="right" wrapText="1"/>
    </xf>
    <xf numFmtId="167" fontId="4" fillId="12" borderId="0" xfId="5" applyNumberFormat="1" applyFont="1" applyFill="1" applyAlignment="1">
      <alignment horizontal="right"/>
    </xf>
    <xf numFmtId="165" fontId="4" fillId="13" borderId="0" xfId="5" applyNumberFormat="1" applyFont="1" applyFill="1" applyAlignment="1">
      <alignment horizontal="right"/>
    </xf>
    <xf numFmtId="166" fontId="4" fillId="13" borderId="0" xfId="5" applyNumberFormat="1" applyFont="1" applyFill="1" applyAlignment="1">
      <alignment horizontal="right" wrapText="1"/>
    </xf>
    <xf numFmtId="167" fontId="4" fillId="13" borderId="0" xfId="5" applyNumberFormat="1" applyFont="1" applyFill="1" applyAlignment="1">
      <alignment horizontal="right"/>
    </xf>
    <xf numFmtId="0" fontId="9" fillId="0" borderId="0" xfId="0" applyFont="1" applyAlignment="1">
      <alignment vertical="top" wrapText="1"/>
    </xf>
    <xf numFmtId="14" fontId="9" fillId="0" borderId="0" xfId="0" applyNumberFormat="1" applyFont="1" applyAlignment="1">
      <alignment vertical="top"/>
    </xf>
    <xf numFmtId="14" fontId="10" fillId="0" borderId="0" xfId="0" applyNumberFormat="1" applyFont="1" applyAlignment="1">
      <alignment vertical="top"/>
    </xf>
    <xf numFmtId="0" fontId="10" fillId="0" borderId="0" xfId="0" applyFont="1" applyAlignment="1">
      <alignment vertical="top" wrapText="1"/>
    </xf>
    <xf numFmtId="0" fontId="9" fillId="0" borderId="0" xfId="0" applyFont="1" applyAlignment="1">
      <alignment vertical="top"/>
    </xf>
    <xf numFmtId="0" fontId="0" fillId="14" borderId="0" xfId="0" applyFont="1" applyFill="1" applyAlignment="1">
      <alignment vertical="top" wrapText="1"/>
    </xf>
    <xf numFmtId="0" fontId="0" fillId="14" borderId="0" xfId="0" applyFill="1" applyAlignment="1">
      <alignment vertical="top" wrapText="1"/>
    </xf>
    <xf numFmtId="0" fontId="5" fillId="0" borderId="0" xfId="0" applyFont="1" applyFill="1" applyAlignment="1">
      <alignment vertical="top"/>
    </xf>
    <xf numFmtId="0" fontId="6" fillId="0" borderId="0" xfId="0" applyFont="1" applyFill="1" applyAlignment="1">
      <alignment vertical="top"/>
    </xf>
  </cellXfs>
  <cellStyles count="6">
    <cellStyle name="Akzent1" xfId="1" builtinId="29"/>
    <cellStyle name="Akzent2" xfId="2" builtinId="33"/>
    <cellStyle name="Akzent3" xfId="3" builtinId="37"/>
    <cellStyle name="Akzent4" xfId="4" builtinId="41"/>
    <cellStyle name="Akzent6" xfId="5" builtinId="49"/>
    <cellStyle name="Standard"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7"/>
  <sheetViews>
    <sheetView tabSelected="1" workbookViewId="0">
      <selection activeCell="B6" sqref="B6"/>
    </sheetView>
  </sheetViews>
  <sheetFormatPr baseColWidth="10" defaultRowHeight="15.75" x14ac:dyDescent="0.25"/>
  <cols>
    <col min="1" max="3" width="22.42578125" style="51" customWidth="1"/>
    <col min="4" max="4" width="13.42578125" style="51" customWidth="1"/>
    <col min="5" max="16384" width="11.42578125" style="51"/>
  </cols>
  <sheetData>
    <row r="1" spans="1:4" ht="18.75" x14ac:dyDescent="0.3">
      <c r="A1" s="2" t="s">
        <v>76</v>
      </c>
    </row>
    <row r="2" spans="1:4" ht="23.25" customHeight="1" x14ac:dyDescent="0.25">
      <c r="A2" s="55"/>
      <c r="B2" s="56" t="s">
        <v>1</v>
      </c>
      <c r="C2" s="56" t="s">
        <v>2</v>
      </c>
      <c r="D2" s="57" t="s">
        <v>81</v>
      </c>
    </row>
    <row r="3" spans="1:4" ht="23.25" customHeight="1" x14ac:dyDescent="0.25">
      <c r="A3" s="61" t="s">
        <v>80</v>
      </c>
      <c r="B3" s="63">
        <f>B4</f>
        <v>72995</v>
      </c>
      <c r="C3" s="79" t="s">
        <v>79</v>
      </c>
      <c r="D3" s="58" t="s">
        <v>79</v>
      </c>
    </row>
    <row r="4" spans="1:4" ht="23.25" customHeight="1" x14ac:dyDescent="0.25">
      <c r="A4" s="61" t="s">
        <v>243</v>
      </c>
      <c r="B4" s="52">
        <f>C4-D4+0.00001</f>
        <v>72995</v>
      </c>
      <c r="C4" s="52">
        <f>B5-0.00001</f>
        <v>73008.999989999997</v>
      </c>
      <c r="D4" s="59">
        <v>14</v>
      </c>
    </row>
    <row r="5" spans="1:4" ht="23.25" customHeight="1" x14ac:dyDescent="0.25">
      <c r="A5" s="61" t="s">
        <v>244</v>
      </c>
      <c r="B5" s="52">
        <f>C5-D5+0.00001</f>
        <v>73009</v>
      </c>
      <c r="C5" s="52">
        <f>B6-0.00001</f>
        <v>73050.999989999997</v>
      </c>
      <c r="D5" s="59">
        <v>42</v>
      </c>
    </row>
    <row r="6" spans="1:4" ht="23.25" customHeight="1" x14ac:dyDescent="0.25">
      <c r="A6" s="61" t="s">
        <v>77</v>
      </c>
      <c r="B6" s="53">
        <v>73051</v>
      </c>
      <c r="C6" s="79" t="s">
        <v>79</v>
      </c>
      <c r="D6" s="58" t="s">
        <v>79</v>
      </c>
    </row>
    <row r="7" spans="1:4" ht="23.25" customHeight="1" x14ac:dyDescent="0.25">
      <c r="A7" s="61" t="s">
        <v>75</v>
      </c>
      <c r="B7" s="52">
        <f>B6</f>
        <v>73051</v>
      </c>
      <c r="C7" s="52">
        <f>B7+D7-0.00001</f>
        <v>73078.999989999997</v>
      </c>
      <c r="D7" s="59">
        <v>28</v>
      </c>
    </row>
    <row r="8" spans="1:4" ht="23.25" customHeight="1" x14ac:dyDescent="0.25">
      <c r="A8" s="61" t="s">
        <v>245</v>
      </c>
      <c r="B8" s="79">
        <f>IF(D8=0,"--",C7+0.00001)</f>
        <v>73079</v>
      </c>
      <c r="C8" s="79">
        <f>IF(D8=0,"--",B8+D8-0.00001)</f>
        <v>73113.999989999997</v>
      </c>
      <c r="D8" s="59">
        <v>35</v>
      </c>
    </row>
    <row r="9" spans="1:4" ht="23.25" customHeight="1" x14ac:dyDescent="0.25">
      <c r="A9" s="61" t="s">
        <v>82</v>
      </c>
      <c r="B9" s="54">
        <f>C7+D8+0.00001</f>
        <v>73114</v>
      </c>
      <c r="C9" s="79" t="s">
        <v>79</v>
      </c>
      <c r="D9" s="58" t="s">
        <v>79</v>
      </c>
    </row>
    <row r="10" spans="1:4" ht="23.25" customHeight="1" x14ac:dyDescent="0.25">
      <c r="A10" s="61" t="s">
        <v>246</v>
      </c>
      <c r="B10" s="52">
        <f>B9</f>
        <v>73114</v>
      </c>
      <c r="C10" s="52">
        <f>B10+D10-0.00001</f>
        <v>73141.999989999997</v>
      </c>
      <c r="D10" s="59">
        <v>28</v>
      </c>
    </row>
    <row r="11" spans="1:4" ht="23.25" customHeight="1" x14ac:dyDescent="0.25">
      <c r="A11" s="62" t="s">
        <v>78</v>
      </c>
      <c r="B11" s="64">
        <f>C10+0.00001</f>
        <v>73142</v>
      </c>
      <c r="C11" s="80" t="s">
        <v>79</v>
      </c>
      <c r="D11" s="60" t="s">
        <v>79</v>
      </c>
    </row>
    <row r="12" spans="1:4" x14ac:dyDescent="0.25">
      <c r="A12" s="48"/>
      <c r="B12" s="49"/>
    </row>
    <row r="14" spans="1:4" x14ac:dyDescent="0.25">
      <c r="A14" s="117" t="s">
        <v>255</v>
      </c>
      <c r="B14" s="49"/>
    </row>
    <row r="15" spans="1:4" x14ac:dyDescent="0.25">
      <c r="A15" s="116" t="s">
        <v>256</v>
      </c>
      <c r="B15" s="49"/>
    </row>
    <row r="16" spans="1:4" x14ac:dyDescent="0.25">
      <c r="A16" s="116" t="s">
        <v>257</v>
      </c>
    </row>
    <row r="17" spans="1:1" x14ac:dyDescent="0.25">
      <c r="A17" s="51" t="s">
        <v>258</v>
      </c>
    </row>
  </sheetData>
  <sheetProtection sheet="1" objects="1" scenarios="1" selectLockedCells="1"/>
  <pageMargins left="0.7" right="0.7" top="0.78740157499999996" bottom="0.78740157499999996" header="0.3" footer="0.3"/>
  <pageSetup paperSize="9" orientation="portrait" horizontalDpi="4294967294" verticalDpi="4294967294"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pane xSplit="2" ySplit="2" topLeftCell="C3" activePane="bottomRight" state="frozen"/>
      <selection pane="topRight" activeCell="C1" sqref="C1"/>
      <selection pane="bottomLeft" activeCell="A3" sqref="A3"/>
      <selection pane="bottomRight"/>
    </sheetView>
  </sheetViews>
  <sheetFormatPr baseColWidth="10" defaultRowHeight="15" x14ac:dyDescent="0.25"/>
  <cols>
    <col min="1" max="2" width="12.140625" style="4" customWidth="1"/>
    <col min="3" max="3" width="21.85546875" style="4" customWidth="1"/>
    <col min="4" max="4" width="23.42578125" style="1" bestFit="1" customWidth="1"/>
    <col min="5" max="5" width="22.85546875" style="1" bestFit="1" customWidth="1"/>
    <col min="6" max="6" width="47" style="4" customWidth="1"/>
    <col min="7" max="7" width="6.28515625" style="4" bestFit="1" customWidth="1"/>
    <col min="8" max="9" width="27.7109375" style="1" customWidth="1"/>
    <col min="10" max="11" width="8.85546875" style="11" bestFit="1" customWidth="1"/>
    <col min="12" max="16384" width="11.42578125" style="4"/>
  </cols>
  <sheetData>
    <row r="1" spans="1:11" ht="18.75" x14ac:dyDescent="0.3">
      <c r="A1" s="65" t="s">
        <v>0</v>
      </c>
      <c r="B1" s="66"/>
      <c r="C1" s="66"/>
      <c r="D1" s="67"/>
      <c r="E1" s="67"/>
      <c r="F1" s="66"/>
      <c r="G1" s="66"/>
      <c r="H1" s="67"/>
      <c r="I1" s="67"/>
      <c r="J1" s="68"/>
      <c r="K1" s="68"/>
    </row>
    <row r="2" spans="1:11" s="3" customFormat="1" x14ac:dyDescent="0.25">
      <c r="A2" s="69" t="s">
        <v>1</v>
      </c>
      <c r="B2" s="69" t="s">
        <v>2</v>
      </c>
      <c r="C2" s="70" t="s">
        <v>4</v>
      </c>
      <c r="D2" s="69" t="s">
        <v>3</v>
      </c>
      <c r="E2" s="70" t="s">
        <v>5</v>
      </c>
      <c r="F2" s="70" t="s">
        <v>6</v>
      </c>
      <c r="G2" s="69" t="s">
        <v>7</v>
      </c>
      <c r="H2" s="70" t="s">
        <v>8</v>
      </c>
      <c r="I2" s="70" t="s">
        <v>225</v>
      </c>
      <c r="J2" s="71" t="s">
        <v>27</v>
      </c>
      <c r="K2" s="71" t="s">
        <v>224</v>
      </c>
    </row>
    <row r="3" spans="1:11" s="5" customFormat="1" ht="36" customHeight="1" x14ac:dyDescent="0.25">
      <c r="A3" s="13" t="str">
        <f>Zeitkonfiguration!A4</f>
        <v>Vorbereitung</v>
      </c>
      <c r="B3" s="13"/>
      <c r="C3" s="14" t="s">
        <v>16</v>
      </c>
      <c r="D3" s="15">
        <f>Vorbereitung_Start</f>
        <v>72995</v>
      </c>
      <c r="E3" s="16" t="s">
        <v>18</v>
      </c>
      <c r="F3" s="50">
        <f>Vorbereitung_Dauer</f>
        <v>14</v>
      </c>
      <c r="G3" s="18" t="s">
        <v>17</v>
      </c>
      <c r="H3" s="15">
        <f>Vorbereitung_Ende</f>
        <v>73008.999989999997</v>
      </c>
      <c r="I3" s="17"/>
      <c r="J3" s="19"/>
      <c r="K3" s="19"/>
    </row>
    <row r="4" spans="1:11" s="7" customFormat="1" ht="45" x14ac:dyDescent="0.25">
      <c r="A4" s="6">
        <f t="shared" ref="A4:A10" si="0">$D$3</f>
        <v>72995</v>
      </c>
      <c r="B4" s="6">
        <f>$H$3</f>
        <v>73008.999989999997</v>
      </c>
      <c r="C4" s="8" t="s">
        <v>227</v>
      </c>
      <c r="D4" s="7" t="s">
        <v>15</v>
      </c>
      <c r="E4" s="8" t="s">
        <v>19</v>
      </c>
      <c r="F4" s="8" t="s">
        <v>33</v>
      </c>
      <c r="G4" s="7">
        <v>1</v>
      </c>
      <c r="H4" s="8" t="s">
        <v>48</v>
      </c>
      <c r="I4" s="8" t="s">
        <v>32</v>
      </c>
      <c r="J4" s="12" t="s">
        <v>28</v>
      </c>
      <c r="K4" s="12"/>
    </row>
    <row r="5" spans="1:11" s="7" customFormat="1" ht="75" x14ac:dyDescent="0.25">
      <c r="A5" s="6">
        <f t="shared" si="0"/>
        <v>72995</v>
      </c>
      <c r="B5" s="6">
        <f>A5+$F$3/4</f>
        <v>72998.5</v>
      </c>
      <c r="C5" s="8" t="s">
        <v>20</v>
      </c>
      <c r="D5" s="7" t="s">
        <v>15</v>
      </c>
      <c r="E5" s="8" t="s">
        <v>21</v>
      </c>
      <c r="F5" s="8" t="s">
        <v>70</v>
      </c>
      <c r="G5" s="7">
        <v>240</v>
      </c>
      <c r="H5" s="8" t="s">
        <v>23</v>
      </c>
      <c r="I5" s="8" t="s">
        <v>22</v>
      </c>
      <c r="J5" s="12"/>
      <c r="K5" s="12"/>
    </row>
    <row r="6" spans="1:11" s="7" customFormat="1" ht="75" x14ac:dyDescent="0.25">
      <c r="A6" s="6">
        <f t="shared" si="0"/>
        <v>72995</v>
      </c>
      <c r="B6" s="6">
        <f>A6+$F$3*2/4</f>
        <v>73002</v>
      </c>
      <c r="C6" s="8" t="s">
        <v>20</v>
      </c>
      <c r="D6" s="7" t="s">
        <v>15</v>
      </c>
      <c r="E6" s="8" t="s">
        <v>52</v>
      </c>
      <c r="F6" s="8" t="s">
        <v>71</v>
      </c>
      <c r="G6" s="7">
        <v>240</v>
      </c>
      <c r="H6" s="8" t="s">
        <v>72</v>
      </c>
      <c r="I6" s="8" t="s">
        <v>53</v>
      </c>
      <c r="J6" s="12"/>
      <c r="K6" s="12"/>
    </row>
    <row r="7" spans="1:11" s="7" customFormat="1" ht="30" x14ac:dyDescent="0.25">
      <c r="A7" s="6">
        <f t="shared" si="0"/>
        <v>72995</v>
      </c>
      <c r="B7" s="6">
        <f>A7+$F$3*3/4</f>
        <v>73005.5</v>
      </c>
      <c r="C7" s="8" t="s">
        <v>20</v>
      </c>
      <c r="D7" s="7" t="s">
        <v>15</v>
      </c>
      <c r="E7" s="8" t="s">
        <v>207</v>
      </c>
      <c r="F7" s="8" t="s">
        <v>208</v>
      </c>
      <c r="G7" s="7">
        <v>60</v>
      </c>
      <c r="H7" s="8" t="s">
        <v>209</v>
      </c>
      <c r="I7" s="8" t="s">
        <v>206</v>
      </c>
      <c r="J7" s="12"/>
      <c r="K7" s="12"/>
    </row>
    <row r="8" spans="1:11" s="7" customFormat="1" ht="45" x14ac:dyDescent="0.25">
      <c r="A8" s="6">
        <f t="shared" si="0"/>
        <v>72995</v>
      </c>
      <c r="B8" s="6">
        <f>$H$3</f>
        <v>73008.999989999997</v>
      </c>
      <c r="C8" s="8" t="s">
        <v>20</v>
      </c>
      <c r="D8" s="7" t="s">
        <v>15</v>
      </c>
      <c r="E8" s="8" t="s">
        <v>24</v>
      </c>
      <c r="F8" s="8" t="s">
        <v>161</v>
      </c>
      <c r="G8" s="7">
        <v>240</v>
      </c>
      <c r="H8" s="8" t="s">
        <v>25</v>
      </c>
      <c r="I8" s="8" t="s">
        <v>26</v>
      </c>
      <c r="J8" s="12" t="s">
        <v>28</v>
      </c>
      <c r="K8" s="12"/>
    </row>
    <row r="9" spans="1:11" s="7" customFormat="1" ht="30" x14ac:dyDescent="0.25">
      <c r="A9" s="6">
        <f t="shared" si="0"/>
        <v>72995</v>
      </c>
      <c r="B9" s="6">
        <f>$H$29</f>
        <v>73078.999989999997</v>
      </c>
      <c r="C9" s="8" t="s">
        <v>14</v>
      </c>
      <c r="D9" s="7" t="s">
        <v>15</v>
      </c>
      <c r="E9" s="8" t="s">
        <v>30</v>
      </c>
      <c r="F9" s="8" t="s">
        <v>65</v>
      </c>
      <c r="G9" s="7">
        <v>15</v>
      </c>
      <c r="H9" s="8" t="s">
        <v>31</v>
      </c>
      <c r="I9" s="8" t="s">
        <v>29</v>
      </c>
      <c r="J9" s="12" t="s">
        <v>28</v>
      </c>
      <c r="K9" s="12"/>
    </row>
    <row r="10" spans="1:11" s="7" customFormat="1" ht="30" x14ac:dyDescent="0.25">
      <c r="A10" s="6">
        <f t="shared" si="0"/>
        <v>72995</v>
      </c>
      <c r="B10" s="6">
        <f>$H$3</f>
        <v>73008.999989999997</v>
      </c>
      <c r="C10" s="8" t="s">
        <v>85</v>
      </c>
      <c r="D10" s="7" t="s">
        <v>15</v>
      </c>
      <c r="E10" s="8" t="s">
        <v>84</v>
      </c>
      <c r="F10" s="8" t="s">
        <v>83</v>
      </c>
      <c r="G10" s="7">
        <v>1</v>
      </c>
      <c r="H10" s="8" t="s">
        <v>87</v>
      </c>
      <c r="I10" s="8" t="s">
        <v>86</v>
      </c>
      <c r="J10" s="12" t="s">
        <v>28</v>
      </c>
      <c r="K10" s="12"/>
    </row>
    <row r="11" spans="1:11" s="7" customFormat="1" ht="45" x14ac:dyDescent="0.25">
      <c r="A11" s="6">
        <v>36526</v>
      </c>
      <c r="B11" s="6">
        <v>401769</v>
      </c>
      <c r="C11" s="8" t="s">
        <v>38</v>
      </c>
      <c r="D11" s="7" t="s">
        <v>15</v>
      </c>
      <c r="E11" s="8" t="s">
        <v>39</v>
      </c>
      <c r="F11" s="8" t="s">
        <v>42</v>
      </c>
      <c r="G11" s="7">
        <v>15</v>
      </c>
      <c r="H11" s="8" t="s">
        <v>41</v>
      </c>
      <c r="I11" s="8" t="s">
        <v>40</v>
      </c>
      <c r="J11" s="12" t="s">
        <v>28</v>
      </c>
      <c r="K11" s="12"/>
    </row>
    <row r="12" spans="1:11" s="5" customFormat="1" ht="36" customHeight="1" x14ac:dyDescent="0.25">
      <c r="A12" s="20" t="str">
        <f>Zeitkonfiguration!A5</f>
        <v>Einladung</v>
      </c>
      <c r="B12" s="20"/>
      <c r="C12" s="21" t="s">
        <v>16</v>
      </c>
      <c r="D12" s="22">
        <f>Einladung_Start</f>
        <v>73009</v>
      </c>
      <c r="E12" s="23" t="s">
        <v>18</v>
      </c>
      <c r="F12" s="24">
        <f>Einladung_Dauer</f>
        <v>42</v>
      </c>
      <c r="G12" s="25" t="s">
        <v>17</v>
      </c>
      <c r="H12" s="22">
        <f>Einladung_Ende</f>
        <v>73050.999989999997</v>
      </c>
      <c r="I12" s="24"/>
      <c r="J12" s="26"/>
      <c r="K12" s="26"/>
    </row>
    <row r="13" spans="1:11" s="7" customFormat="1" ht="30" x14ac:dyDescent="0.25">
      <c r="A13" s="6">
        <f>$D$12</f>
        <v>73009</v>
      </c>
      <c r="B13" s="6">
        <f>$H$12</f>
        <v>73050.999989999997</v>
      </c>
      <c r="C13" s="8" t="s">
        <v>227</v>
      </c>
      <c r="D13" s="7" t="s">
        <v>15</v>
      </c>
      <c r="E13" s="8" t="s">
        <v>34</v>
      </c>
      <c r="F13" s="114" t="s">
        <v>226</v>
      </c>
      <c r="G13" s="7">
        <v>10</v>
      </c>
      <c r="H13" s="8" t="s">
        <v>36</v>
      </c>
      <c r="I13" s="8" t="s">
        <v>35</v>
      </c>
      <c r="J13" s="12" t="s">
        <v>28</v>
      </c>
      <c r="K13" s="12" t="s">
        <v>28</v>
      </c>
    </row>
    <row r="14" spans="1:11" s="7" customFormat="1" ht="45" x14ac:dyDescent="0.25">
      <c r="A14" s="6">
        <f t="shared" ref="A14:A20" si="1">$D$12</f>
        <v>73009</v>
      </c>
      <c r="B14" s="6">
        <f>$H$12</f>
        <v>73050.999989999997</v>
      </c>
      <c r="C14" s="8" t="s">
        <v>227</v>
      </c>
      <c r="D14" s="7" t="s">
        <v>9</v>
      </c>
      <c r="E14" s="114" t="s">
        <v>247</v>
      </c>
      <c r="F14" s="115" t="s">
        <v>248</v>
      </c>
      <c r="G14" s="7">
        <v>5</v>
      </c>
      <c r="H14" s="8" t="s">
        <v>221</v>
      </c>
      <c r="I14" s="8" t="s">
        <v>37</v>
      </c>
      <c r="J14" s="12" t="s">
        <v>28</v>
      </c>
      <c r="K14" s="12"/>
    </row>
    <row r="15" spans="1:11" s="7" customFormat="1" ht="60" x14ac:dyDescent="0.25">
      <c r="A15" s="6">
        <f t="shared" si="1"/>
        <v>73009</v>
      </c>
      <c r="B15" s="6">
        <f>$H$29-7</f>
        <v>73071.999989999997</v>
      </c>
      <c r="C15" s="8" t="s">
        <v>227</v>
      </c>
      <c r="D15" s="7" t="s">
        <v>9</v>
      </c>
      <c r="E15" s="114" t="s">
        <v>249</v>
      </c>
      <c r="F15" s="9" t="s">
        <v>210</v>
      </c>
      <c r="G15" s="7">
        <v>5</v>
      </c>
      <c r="H15" s="8" t="s">
        <v>221</v>
      </c>
      <c r="I15" s="8" t="s">
        <v>37</v>
      </c>
      <c r="J15" s="12" t="s">
        <v>28</v>
      </c>
      <c r="K15" s="12"/>
    </row>
    <row r="16" spans="1:11" s="7" customFormat="1" ht="60" x14ac:dyDescent="0.25">
      <c r="A16" s="6">
        <f t="shared" si="1"/>
        <v>73009</v>
      </c>
      <c r="B16" s="6">
        <f>$H$29-7</f>
        <v>73071.999989999997</v>
      </c>
      <c r="C16" s="8" t="s">
        <v>227</v>
      </c>
      <c r="D16" s="7" t="s">
        <v>9</v>
      </c>
      <c r="E16" s="114" t="s">
        <v>250</v>
      </c>
      <c r="F16" s="115" t="s">
        <v>251</v>
      </c>
      <c r="G16" s="7">
        <v>5</v>
      </c>
      <c r="H16" s="8" t="s">
        <v>221</v>
      </c>
      <c r="I16" s="8" t="s">
        <v>37</v>
      </c>
      <c r="J16" s="12" t="s">
        <v>28</v>
      </c>
      <c r="K16" s="12"/>
    </row>
    <row r="17" spans="1:11" s="7" customFormat="1" ht="60" x14ac:dyDescent="0.25">
      <c r="A17" s="6">
        <f t="shared" si="1"/>
        <v>73009</v>
      </c>
      <c r="B17" s="6">
        <f t="shared" ref="B17:B18" si="2">$H$12</f>
        <v>73050.999989999997</v>
      </c>
      <c r="C17" s="8" t="s">
        <v>43</v>
      </c>
      <c r="D17" s="7" t="s">
        <v>15</v>
      </c>
      <c r="E17" s="8" t="s">
        <v>44</v>
      </c>
      <c r="F17" s="8" t="s">
        <v>211</v>
      </c>
      <c r="G17" s="7">
        <v>15</v>
      </c>
      <c r="H17" s="8" t="s">
        <v>47</v>
      </c>
      <c r="I17" s="9" t="s">
        <v>46</v>
      </c>
      <c r="J17" s="12" t="s">
        <v>28</v>
      </c>
      <c r="K17" s="12"/>
    </row>
    <row r="18" spans="1:11" s="7" customFormat="1" ht="60" x14ac:dyDescent="0.25">
      <c r="A18" s="6">
        <f t="shared" si="1"/>
        <v>73009</v>
      </c>
      <c r="B18" s="6">
        <f t="shared" si="2"/>
        <v>73050.999989999997</v>
      </c>
      <c r="C18" s="8" t="s">
        <v>45</v>
      </c>
      <c r="D18" s="7" t="s">
        <v>15</v>
      </c>
      <c r="E18" s="8" t="s">
        <v>44</v>
      </c>
      <c r="F18" s="8" t="s">
        <v>212</v>
      </c>
      <c r="G18" s="7">
        <v>15</v>
      </c>
      <c r="H18" s="8" t="s">
        <v>47</v>
      </c>
      <c r="I18" s="9" t="s">
        <v>46</v>
      </c>
      <c r="J18" s="12" t="s">
        <v>28</v>
      </c>
      <c r="K18" s="12"/>
    </row>
    <row r="19" spans="1:11" s="7" customFormat="1" ht="45" x14ac:dyDescent="0.25">
      <c r="A19" s="6">
        <f t="shared" si="1"/>
        <v>73009</v>
      </c>
      <c r="B19" s="6">
        <f>$H$29</f>
        <v>73078.999989999997</v>
      </c>
      <c r="C19" s="8" t="s">
        <v>67</v>
      </c>
      <c r="D19" s="8" t="s">
        <v>10</v>
      </c>
      <c r="E19" s="7" t="s">
        <v>68</v>
      </c>
      <c r="F19" s="8" t="s">
        <v>69</v>
      </c>
      <c r="G19" s="7">
        <v>5</v>
      </c>
      <c r="H19" s="8" t="s">
        <v>10</v>
      </c>
      <c r="I19" s="9" t="s">
        <v>67</v>
      </c>
      <c r="J19" s="12"/>
      <c r="K19" s="12" t="s">
        <v>28</v>
      </c>
    </row>
    <row r="20" spans="1:11" s="7" customFormat="1" ht="60" x14ac:dyDescent="0.25">
      <c r="A20" s="6">
        <f t="shared" si="1"/>
        <v>73009</v>
      </c>
      <c r="B20" s="6">
        <f>A27-1</f>
        <v>73047</v>
      </c>
      <c r="C20" s="8" t="s">
        <v>20</v>
      </c>
      <c r="D20" s="7" t="s">
        <v>15</v>
      </c>
      <c r="E20" s="8" t="s">
        <v>51</v>
      </c>
      <c r="F20" s="8" t="s">
        <v>88</v>
      </c>
      <c r="G20" s="7">
        <v>15</v>
      </c>
      <c r="H20" s="8" t="s">
        <v>50</v>
      </c>
      <c r="I20" s="8" t="s">
        <v>49</v>
      </c>
      <c r="J20" s="12" t="s">
        <v>28</v>
      </c>
      <c r="K20" s="12"/>
    </row>
    <row r="21" spans="1:11" s="7" customFormat="1" ht="45" x14ac:dyDescent="0.25">
      <c r="A21" s="6">
        <f>$D$29-35</f>
        <v>73016</v>
      </c>
      <c r="B21" s="6">
        <f t="shared" ref="B21:B26" si="3">A21+6</f>
        <v>73022</v>
      </c>
      <c r="C21" s="8" t="s">
        <v>20</v>
      </c>
      <c r="D21" s="7" t="s">
        <v>15</v>
      </c>
      <c r="E21" s="8" t="s">
        <v>54</v>
      </c>
      <c r="F21" s="8" t="s">
        <v>93</v>
      </c>
      <c r="G21" s="7">
        <v>30</v>
      </c>
      <c r="H21" s="8" t="s">
        <v>56</v>
      </c>
      <c r="I21" s="8" t="s">
        <v>55</v>
      </c>
      <c r="J21" s="12"/>
      <c r="K21" s="12"/>
    </row>
    <row r="22" spans="1:11" s="7" customFormat="1" ht="90" x14ac:dyDescent="0.25">
      <c r="A22" s="6">
        <f>$D$29-28</f>
        <v>73023</v>
      </c>
      <c r="B22" s="6">
        <f t="shared" si="3"/>
        <v>73029</v>
      </c>
      <c r="C22" s="8" t="s">
        <v>20</v>
      </c>
      <c r="D22" s="7" t="s">
        <v>15</v>
      </c>
      <c r="E22" s="8" t="s">
        <v>59</v>
      </c>
      <c r="F22" s="8" t="s">
        <v>92</v>
      </c>
      <c r="G22" s="7">
        <v>30</v>
      </c>
      <c r="H22" s="8" t="s">
        <v>58</v>
      </c>
      <c r="I22" s="8" t="s">
        <v>57</v>
      </c>
      <c r="J22" s="12"/>
      <c r="K22" s="12"/>
    </row>
    <row r="23" spans="1:11" s="7" customFormat="1" ht="45" x14ac:dyDescent="0.25">
      <c r="A23" s="6">
        <f>$D$29-21</f>
        <v>73030</v>
      </c>
      <c r="B23" s="6">
        <f t="shared" si="3"/>
        <v>73036</v>
      </c>
      <c r="C23" s="8" t="s">
        <v>20</v>
      </c>
      <c r="D23" s="7" t="s">
        <v>15</v>
      </c>
      <c r="E23" s="8" t="s">
        <v>172</v>
      </c>
      <c r="F23" s="8" t="s">
        <v>173</v>
      </c>
      <c r="G23" s="7">
        <v>30</v>
      </c>
      <c r="H23" s="8" t="s">
        <v>64</v>
      </c>
      <c r="I23" s="8" t="s">
        <v>63</v>
      </c>
      <c r="J23" s="12"/>
      <c r="K23" s="12"/>
    </row>
    <row r="24" spans="1:11" s="7" customFormat="1" ht="60" x14ac:dyDescent="0.25">
      <c r="A24" s="6">
        <f>$D$29-21</f>
        <v>73030</v>
      </c>
      <c r="B24" s="6">
        <f t="shared" si="3"/>
        <v>73036</v>
      </c>
      <c r="C24" s="8" t="s">
        <v>20</v>
      </c>
      <c r="D24" s="7" t="s">
        <v>15</v>
      </c>
      <c r="E24" s="8" t="s">
        <v>66</v>
      </c>
      <c r="F24" s="8" t="s">
        <v>91</v>
      </c>
      <c r="G24" s="7">
        <v>20</v>
      </c>
      <c r="H24" s="8" t="s">
        <v>50</v>
      </c>
      <c r="I24" s="8" t="s">
        <v>49</v>
      </c>
      <c r="J24" s="12"/>
      <c r="K24" s="12"/>
    </row>
    <row r="25" spans="1:11" s="7" customFormat="1" ht="75" x14ac:dyDescent="0.25">
      <c r="A25" s="6">
        <f>$D$29-14</f>
        <v>73037</v>
      </c>
      <c r="B25" s="6">
        <f t="shared" si="3"/>
        <v>73043</v>
      </c>
      <c r="C25" s="8" t="s">
        <v>20</v>
      </c>
      <c r="D25" s="7" t="s">
        <v>15</v>
      </c>
      <c r="E25" s="8" t="s">
        <v>61</v>
      </c>
      <c r="F25" s="8" t="s">
        <v>89</v>
      </c>
      <c r="G25" s="7">
        <v>30</v>
      </c>
      <c r="H25" s="8" t="s">
        <v>64</v>
      </c>
      <c r="I25" s="8" t="s">
        <v>63</v>
      </c>
      <c r="J25" s="12"/>
      <c r="K25" s="12"/>
    </row>
    <row r="26" spans="1:11" s="7" customFormat="1" ht="120" x14ac:dyDescent="0.25">
      <c r="A26" s="6">
        <f>$D$29-10</f>
        <v>73041</v>
      </c>
      <c r="B26" s="6">
        <f t="shared" si="3"/>
        <v>73047</v>
      </c>
      <c r="C26" s="8" t="s">
        <v>20</v>
      </c>
      <c r="D26" s="7" t="s">
        <v>15</v>
      </c>
      <c r="E26" s="8" t="s">
        <v>62</v>
      </c>
      <c r="F26" s="8" t="s">
        <v>90</v>
      </c>
      <c r="G26" s="7">
        <v>120</v>
      </c>
      <c r="H26" s="8" t="s">
        <v>50</v>
      </c>
      <c r="I26" s="8" t="s">
        <v>49</v>
      </c>
      <c r="J26" s="12"/>
      <c r="K26" s="12"/>
    </row>
    <row r="27" spans="1:11" s="7" customFormat="1" ht="75" x14ac:dyDescent="0.25">
      <c r="A27" s="6">
        <f>$D$29-3</f>
        <v>73048</v>
      </c>
      <c r="B27" s="6">
        <f>A27+1</f>
        <v>73049</v>
      </c>
      <c r="C27" s="8" t="s">
        <v>20</v>
      </c>
      <c r="D27" s="7" t="s">
        <v>15</v>
      </c>
      <c r="E27" s="8" t="s">
        <v>60</v>
      </c>
      <c r="F27" s="8" t="s">
        <v>214</v>
      </c>
      <c r="G27" s="7">
        <v>30</v>
      </c>
      <c r="H27" s="8" t="s">
        <v>64</v>
      </c>
      <c r="I27" s="8" t="s">
        <v>63</v>
      </c>
      <c r="J27" s="12" t="s">
        <v>28</v>
      </c>
      <c r="K27" s="12"/>
    </row>
    <row r="28" spans="1:11" s="7" customFormat="1" ht="75" x14ac:dyDescent="0.25">
      <c r="A28" s="6">
        <f>A27</f>
        <v>73048</v>
      </c>
      <c r="B28" s="6">
        <f>B27</f>
        <v>73049</v>
      </c>
      <c r="C28" s="8" t="s">
        <v>20</v>
      </c>
      <c r="D28" s="7" t="s">
        <v>15</v>
      </c>
      <c r="E28" s="8" t="s">
        <v>229</v>
      </c>
      <c r="F28" s="8" t="s">
        <v>230</v>
      </c>
      <c r="G28" s="7">
        <v>15</v>
      </c>
      <c r="H28" s="8" t="s">
        <v>231</v>
      </c>
      <c r="I28" s="8" t="s">
        <v>57</v>
      </c>
      <c r="J28" s="12"/>
      <c r="K28" s="12"/>
    </row>
    <row r="29" spans="1:11" s="5" customFormat="1" ht="36" customHeight="1" x14ac:dyDescent="0.25">
      <c r="A29" s="27" t="str">
        <f>Zeitkonfiguration!A7</f>
        <v>Onlinewerkstatt</v>
      </c>
      <c r="B29" s="27"/>
      <c r="C29" s="28" t="s">
        <v>16</v>
      </c>
      <c r="D29" s="29">
        <f>Online_Start</f>
        <v>73051</v>
      </c>
      <c r="E29" s="30" t="s">
        <v>18</v>
      </c>
      <c r="F29" s="31">
        <f>Online_Dauer</f>
        <v>28</v>
      </c>
      <c r="G29" s="32" t="s">
        <v>17</v>
      </c>
      <c r="H29" s="29">
        <f>Online_Ende</f>
        <v>73078.999989999997</v>
      </c>
      <c r="I29" s="31"/>
      <c r="J29" s="33"/>
      <c r="K29" s="33"/>
    </row>
    <row r="30" spans="1:11" s="7" customFormat="1" ht="30" x14ac:dyDescent="0.25">
      <c r="A30" s="6">
        <f t="shared" ref="A30:A33" si="4">$D$29</f>
        <v>73051</v>
      </c>
      <c r="B30" s="6">
        <f t="shared" ref="B30:B52" si="5">$H$29</f>
        <v>73078.999989999997</v>
      </c>
      <c r="C30" s="8" t="s">
        <v>227</v>
      </c>
      <c r="D30" s="7" t="s">
        <v>15</v>
      </c>
      <c r="E30" s="8" t="s">
        <v>34</v>
      </c>
      <c r="F30" s="114" t="str">
        <f>F13</f>
        <v>###Teaser des Einführungsartikels###</v>
      </c>
      <c r="G30" s="7">
        <v>10</v>
      </c>
      <c r="H30" s="8" t="s">
        <v>36</v>
      </c>
      <c r="I30" s="8" t="s">
        <v>35</v>
      </c>
      <c r="J30" s="12" t="s">
        <v>28</v>
      </c>
      <c r="K30" s="12"/>
    </row>
    <row r="31" spans="1:11" s="7" customFormat="1" ht="45" x14ac:dyDescent="0.25">
      <c r="A31" s="6">
        <f t="shared" si="4"/>
        <v>73051</v>
      </c>
      <c r="B31" s="6">
        <f>A31</f>
        <v>73051</v>
      </c>
      <c r="C31" s="8" t="s">
        <v>130</v>
      </c>
      <c r="D31" s="7" t="s">
        <v>15</v>
      </c>
      <c r="E31" s="7" t="s">
        <v>77</v>
      </c>
      <c r="F31" s="8" t="s">
        <v>134</v>
      </c>
      <c r="G31" s="7">
        <f>3*4*10</f>
        <v>120</v>
      </c>
      <c r="H31" s="8" t="s">
        <v>132</v>
      </c>
      <c r="I31" s="8" t="s">
        <v>116</v>
      </c>
      <c r="J31" s="12"/>
      <c r="K31" s="12"/>
    </row>
    <row r="32" spans="1:11" s="7" customFormat="1" ht="30" x14ac:dyDescent="0.25">
      <c r="A32" s="6">
        <f t="shared" si="4"/>
        <v>73051</v>
      </c>
      <c r="B32" s="6">
        <f>A32</f>
        <v>73051</v>
      </c>
      <c r="C32" s="8" t="s">
        <v>20</v>
      </c>
      <c r="D32" s="7" t="s">
        <v>15</v>
      </c>
      <c r="E32" s="7" t="s">
        <v>140</v>
      </c>
      <c r="F32" s="8" t="s">
        <v>139</v>
      </c>
      <c r="G32" s="7">
        <f>3*4*10</f>
        <v>120</v>
      </c>
      <c r="H32" s="8" t="s">
        <v>118</v>
      </c>
      <c r="I32" s="8" t="s">
        <v>117</v>
      </c>
      <c r="J32" s="12"/>
      <c r="K32" s="12"/>
    </row>
    <row r="33" spans="1:11" s="7" customFormat="1" ht="30" x14ac:dyDescent="0.25">
      <c r="A33" s="6">
        <f t="shared" si="4"/>
        <v>73051</v>
      </c>
      <c r="B33" s="6">
        <f>A33</f>
        <v>73051</v>
      </c>
      <c r="C33" s="8" t="s">
        <v>20</v>
      </c>
      <c r="D33" s="7" t="s">
        <v>15</v>
      </c>
      <c r="E33" s="7" t="s">
        <v>159</v>
      </c>
      <c r="F33" s="8" t="s">
        <v>160</v>
      </c>
      <c r="G33" s="7">
        <v>5</v>
      </c>
      <c r="H33" s="8" t="s">
        <v>23</v>
      </c>
      <c r="I33" s="8" t="s">
        <v>22</v>
      </c>
      <c r="J33" s="12"/>
      <c r="K33" s="12"/>
    </row>
    <row r="34" spans="1:11" s="7" customFormat="1" x14ac:dyDescent="0.25">
      <c r="A34" s="92" t="s">
        <v>234</v>
      </c>
      <c r="B34" s="92"/>
      <c r="C34" s="93" t="s">
        <v>237</v>
      </c>
      <c r="D34" s="90"/>
      <c r="E34" s="90"/>
      <c r="F34" s="89"/>
      <c r="G34" s="90"/>
      <c r="H34" s="89"/>
      <c r="I34" s="89"/>
      <c r="J34" s="91"/>
      <c r="K34" s="91"/>
    </row>
    <row r="35" spans="1:11" s="7" customFormat="1" ht="45" x14ac:dyDescent="0.25">
      <c r="A35" s="6">
        <f>A32</f>
        <v>73051</v>
      </c>
      <c r="B35" s="6">
        <f>A35+2</f>
        <v>73053</v>
      </c>
      <c r="C35" s="8" t="s">
        <v>73</v>
      </c>
      <c r="D35" s="7" t="s">
        <v>137</v>
      </c>
      <c r="E35" s="8" t="s">
        <v>136</v>
      </c>
      <c r="F35" s="8" t="s">
        <v>135</v>
      </c>
      <c r="G35" s="7">
        <v>1</v>
      </c>
      <c r="H35" s="8" t="s">
        <v>132</v>
      </c>
      <c r="I35" s="8" t="s">
        <v>116</v>
      </c>
      <c r="J35" s="12"/>
      <c r="K35" s="12"/>
    </row>
    <row r="36" spans="1:11" s="7" customFormat="1" ht="45" x14ac:dyDescent="0.25">
      <c r="A36" s="6">
        <f>$B$32+1</f>
        <v>73052</v>
      </c>
      <c r="B36" s="6">
        <f>A36+ROUND($F$29*0.3,0)</f>
        <v>73060</v>
      </c>
      <c r="C36" s="8" t="s">
        <v>74</v>
      </c>
      <c r="D36" s="7" t="s">
        <v>13</v>
      </c>
      <c r="E36" s="7" t="s">
        <v>13</v>
      </c>
      <c r="F36" s="8" t="s">
        <v>138</v>
      </c>
      <c r="G36" s="7">
        <v>15</v>
      </c>
      <c r="H36" s="7" t="s">
        <v>133</v>
      </c>
      <c r="I36" s="88" t="s">
        <v>79</v>
      </c>
      <c r="J36" s="12"/>
      <c r="K36" s="12"/>
    </row>
    <row r="37" spans="1:11" s="7" customFormat="1" ht="45" x14ac:dyDescent="0.25">
      <c r="A37" s="6">
        <f>A36</f>
        <v>73052</v>
      </c>
      <c r="B37" s="6">
        <f>$B$36</f>
        <v>73060</v>
      </c>
      <c r="C37" s="8" t="s">
        <v>227</v>
      </c>
      <c r="D37" s="7" t="s">
        <v>15</v>
      </c>
      <c r="E37" s="8" t="s">
        <v>122</v>
      </c>
      <c r="F37" s="114" t="s">
        <v>131</v>
      </c>
      <c r="G37" s="7">
        <v>20</v>
      </c>
      <c r="H37" s="8" t="s">
        <v>36</v>
      </c>
      <c r="I37" s="8" t="s">
        <v>116</v>
      </c>
      <c r="J37" s="12" t="s">
        <v>28</v>
      </c>
      <c r="K37" s="12"/>
    </row>
    <row r="38" spans="1:11" s="7" customFormat="1" ht="30" x14ac:dyDescent="0.25">
      <c r="A38" s="6">
        <f>A37</f>
        <v>73052</v>
      </c>
      <c r="B38" s="6">
        <f>$B$44</f>
        <v>73069</v>
      </c>
      <c r="C38" s="8" t="s">
        <v>85</v>
      </c>
      <c r="D38" s="7" t="s">
        <v>11</v>
      </c>
      <c r="E38" s="7" t="s">
        <v>11</v>
      </c>
      <c r="F38" s="8" t="s">
        <v>147</v>
      </c>
      <c r="G38" s="7">
        <v>10</v>
      </c>
      <c r="H38" s="8" t="s">
        <v>148</v>
      </c>
      <c r="I38" s="88" t="s">
        <v>79</v>
      </c>
      <c r="J38" s="12"/>
      <c r="K38" s="12"/>
    </row>
    <row r="39" spans="1:11" s="7" customFormat="1" ht="75" x14ac:dyDescent="0.25">
      <c r="A39" s="6">
        <f>A38</f>
        <v>73052</v>
      </c>
      <c r="B39" s="6">
        <f>$B$36</f>
        <v>73060</v>
      </c>
      <c r="C39" s="8" t="s">
        <v>97</v>
      </c>
      <c r="D39" s="7" t="s">
        <v>15</v>
      </c>
      <c r="E39" s="8" t="s">
        <v>141</v>
      </c>
      <c r="F39" s="8" t="s">
        <v>142</v>
      </c>
      <c r="G39" s="7">
        <v>20</v>
      </c>
      <c r="H39" s="8" t="s">
        <v>132</v>
      </c>
      <c r="I39" s="8" t="s">
        <v>116</v>
      </c>
      <c r="J39" s="12" t="s">
        <v>28</v>
      </c>
      <c r="K39" s="12"/>
    </row>
    <row r="40" spans="1:11" s="7" customFormat="1" ht="60" x14ac:dyDescent="0.25">
      <c r="A40" s="6">
        <f>A39</f>
        <v>73052</v>
      </c>
      <c r="B40" s="6">
        <f>A40</f>
        <v>73052</v>
      </c>
      <c r="C40" s="8" t="s">
        <v>20</v>
      </c>
      <c r="D40" s="7" t="s">
        <v>15</v>
      </c>
      <c r="E40" s="8" t="s">
        <v>119</v>
      </c>
      <c r="F40" s="8" t="s">
        <v>241</v>
      </c>
      <c r="G40" s="7">
        <v>15</v>
      </c>
      <c r="H40" s="8" t="s">
        <v>64</v>
      </c>
      <c r="I40" s="8" t="s">
        <v>63</v>
      </c>
      <c r="J40" s="12"/>
      <c r="K40" s="12"/>
    </row>
    <row r="41" spans="1:11" ht="90" x14ac:dyDescent="0.25">
      <c r="A41" s="6">
        <f>A40+1</f>
        <v>73053</v>
      </c>
      <c r="B41" s="6">
        <f>$B$36</f>
        <v>73060</v>
      </c>
      <c r="C41" s="8" t="s">
        <v>20</v>
      </c>
      <c r="D41" s="7" t="s">
        <v>15</v>
      </c>
      <c r="E41" s="8" t="s">
        <v>143</v>
      </c>
      <c r="F41" s="88" t="s">
        <v>233</v>
      </c>
      <c r="G41" s="7">
        <v>60</v>
      </c>
      <c r="H41" s="8" t="s">
        <v>132</v>
      </c>
      <c r="I41" s="8" t="s">
        <v>116</v>
      </c>
    </row>
    <row r="42" spans="1:11" s="7" customFormat="1" x14ac:dyDescent="0.25">
      <c r="A42" s="92" t="s">
        <v>235</v>
      </c>
      <c r="B42" s="92"/>
      <c r="C42" s="93" t="s">
        <v>238</v>
      </c>
      <c r="D42" s="90"/>
      <c r="E42" s="90"/>
      <c r="F42" s="89"/>
      <c r="G42" s="90"/>
      <c r="H42" s="89"/>
      <c r="I42" s="89"/>
      <c r="J42" s="91"/>
      <c r="K42" s="91"/>
    </row>
    <row r="43" spans="1:11" s="7" customFormat="1" ht="75" x14ac:dyDescent="0.25">
      <c r="A43" s="6">
        <f>B36+1</f>
        <v>73061</v>
      </c>
      <c r="B43" s="6">
        <f>A43+ROUND($F$29*0.3,0)</f>
        <v>73069</v>
      </c>
      <c r="C43" s="8" t="s">
        <v>74</v>
      </c>
      <c r="D43" s="7" t="s">
        <v>13</v>
      </c>
      <c r="E43" s="7" t="s">
        <v>13</v>
      </c>
      <c r="F43" s="114" t="s">
        <v>252</v>
      </c>
      <c r="G43" s="7">
        <v>15</v>
      </c>
      <c r="H43" s="7" t="s">
        <v>133</v>
      </c>
      <c r="I43" s="88" t="s">
        <v>79</v>
      </c>
      <c r="J43" s="12"/>
      <c r="K43" s="12"/>
    </row>
    <row r="44" spans="1:11" s="7" customFormat="1" ht="45" x14ac:dyDescent="0.25">
      <c r="A44" s="6">
        <f>$A$43</f>
        <v>73061</v>
      </c>
      <c r="B44" s="6">
        <f>$B$43</f>
        <v>73069</v>
      </c>
      <c r="C44" s="8" t="s">
        <v>227</v>
      </c>
      <c r="D44" s="7" t="s">
        <v>15</v>
      </c>
      <c r="E44" s="8" t="s">
        <v>120</v>
      </c>
      <c r="F44" s="114" t="s">
        <v>123</v>
      </c>
      <c r="G44" s="7">
        <v>20</v>
      </c>
      <c r="H44" s="8" t="s">
        <v>36</v>
      </c>
      <c r="I44" s="8" t="s">
        <v>116</v>
      </c>
      <c r="J44" s="12" t="s">
        <v>28</v>
      </c>
      <c r="K44" s="12"/>
    </row>
    <row r="45" spans="1:11" s="7" customFormat="1" ht="45" x14ac:dyDescent="0.25">
      <c r="A45" s="6">
        <f>$A$43</f>
        <v>73061</v>
      </c>
      <c r="B45" s="6">
        <f t="shared" si="5"/>
        <v>73078.999989999997</v>
      </c>
      <c r="C45" s="8" t="s">
        <v>85</v>
      </c>
      <c r="D45" s="7" t="s">
        <v>12</v>
      </c>
      <c r="E45" s="7" t="s">
        <v>12</v>
      </c>
      <c r="F45" s="8" t="s">
        <v>144</v>
      </c>
      <c r="G45" s="7">
        <v>15</v>
      </c>
      <c r="H45" s="8" t="s">
        <v>132</v>
      </c>
      <c r="I45" s="88" t="s">
        <v>79</v>
      </c>
      <c r="J45" s="12"/>
      <c r="K45" s="12"/>
    </row>
    <row r="46" spans="1:11" s="7" customFormat="1" ht="45" x14ac:dyDescent="0.25">
      <c r="A46" s="6">
        <f>$A$43</f>
        <v>73061</v>
      </c>
      <c r="B46" s="6">
        <f>$B$43</f>
        <v>73069</v>
      </c>
      <c r="C46" s="8" t="s">
        <v>97</v>
      </c>
      <c r="D46" s="7" t="s">
        <v>15</v>
      </c>
      <c r="E46" s="8" t="s">
        <v>150</v>
      </c>
      <c r="F46" s="8" t="s">
        <v>149</v>
      </c>
      <c r="G46" s="7">
        <v>20</v>
      </c>
      <c r="H46" s="8" t="s">
        <v>132</v>
      </c>
      <c r="I46" s="8" t="s">
        <v>116</v>
      </c>
      <c r="J46" s="12" t="s">
        <v>28</v>
      </c>
      <c r="K46" s="12"/>
    </row>
    <row r="47" spans="1:11" s="7" customFormat="1" ht="30" x14ac:dyDescent="0.25">
      <c r="A47" s="6">
        <f>$A$43</f>
        <v>73061</v>
      </c>
      <c r="B47" s="6">
        <f>A47</f>
        <v>73061</v>
      </c>
      <c r="C47" s="8" t="s">
        <v>20</v>
      </c>
      <c r="D47" s="7" t="s">
        <v>15</v>
      </c>
      <c r="E47" s="8" t="s">
        <v>124</v>
      </c>
      <c r="F47" s="8" t="s">
        <v>240</v>
      </c>
      <c r="G47" s="7">
        <v>15</v>
      </c>
      <c r="H47" s="8" t="s">
        <v>64</v>
      </c>
      <c r="I47" s="8" t="s">
        <v>63</v>
      </c>
      <c r="J47" s="12"/>
      <c r="K47" s="12"/>
    </row>
    <row r="48" spans="1:11" s="7" customFormat="1" ht="30" x14ac:dyDescent="0.25">
      <c r="A48" s="6">
        <f>$A$43</f>
        <v>73061</v>
      </c>
      <c r="B48" s="6">
        <f>$B$43</f>
        <v>73069</v>
      </c>
      <c r="C48" s="8" t="s">
        <v>20</v>
      </c>
      <c r="D48" s="7" t="s">
        <v>15</v>
      </c>
      <c r="E48" s="8" t="s">
        <v>146</v>
      </c>
      <c r="F48" s="8" t="s">
        <v>145</v>
      </c>
      <c r="G48" s="7">
        <v>60</v>
      </c>
      <c r="H48" s="8" t="s">
        <v>132</v>
      </c>
      <c r="I48" s="8" t="s">
        <v>116</v>
      </c>
      <c r="J48" s="12" t="s">
        <v>28</v>
      </c>
      <c r="K48" s="12"/>
    </row>
    <row r="49" spans="1:11" s="7" customFormat="1" x14ac:dyDescent="0.25">
      <c r="A49" s="92" t="s">
        <v>236</v>
      </c>
      <c r="B49" s="92"/>
      <c r="C49" s="93" t="s">
        <v>239</v>
      </c>
      <c r="D49" s="90"/>
      <c r="E49" s="90"/>
      <c r="F49" s="89"/>
      <c r="G49" s="90"/>
      <c r="H49" s="89"/>
      <c r="I49" s="89"/>
      <c r="J49" s="91"/>
      <c r="K49" s="91"/>
    </row>
    <row r="50" spans="1:11" s="7" customFormat="1" ht="30" x14ac:dyDescent="0.25">
      <c r="A50" s="6">
        <f>$B$43+1</f>
        <v>73070</v>
      </c>
      <c r="B50" s="6">
        <f>A50</f>
        <v>73070</v>
      </c>
      <c r="C50" s="8" t="s">
        <v>20</v>
      </c>
      <c r="D50" s="7" t="s">
        <v>15</v>
      </c>
      <c r="E50" s="7" t="s">
        <v>159</v>
      </c>
      <c r="F50" s="8" t="s">
        <v>162</v>
      </c>
      <c r="G50" s="7">
        <v>5</v>
      </c>
      <c r="H50" s="8" t="s">
        <v>23</v>
      </c>
      <c r="I50" s="8" t="s">
        <v>22</v>
      </c>
      <c r="J50" s="12"/>
      <c r="K50" s="12"/>
    </row>
    <row r="51" spans="1:11" s="7" customFormat="1" ht="45" x14ac:dyDescent="0.25">
      <c r="A51" s="6">
        <f>$A$50</f>
        <v>73070</v>
      </c>
      <c r="B51" s="6">
        <f>A51</f>
        <v>73070</v>
      </c>
      <c r="C51" s="8" t="s">
        <v>20</v>
      </c>
      <c r="D51" s="7" t="s">
        <v>15</v>
      </c>
      <c r="E51" s="8" t="s">
        <v>125</v>
      </c>
      <c r="F51" s="8" t="s">
        <v>242</v>
      </c>
      <c r="G51" s="7">
        <v>15</v>
      </c>
      <c r="H51" s="8" t="s">
        <v>64</v>
      </c>
      <c r="I51" s="8" t="s">
        <v>63</v>
      </c>
      <c r="J51" s="12"/>
      <c r="K51" s="12"/>
    </row>
    <row r="52" spans="1:11" s="7" customFormat="1" ht="75" x14ac:dyDescent="0.25">
      <c r="A52" s="6">
        <f>$A$50</f>
        <v>73070</v>
      </c>
      <c r="B52" s="6">
        <f t="shared" si="5"/>
        <v>73078.999989999997</v>
      </c>
      <c r="C52" s="8" t="s">
        <v>74</v>
      </c>
      <c r="D52" s="7" t="s">
        <v>13</v>
      </c>
      <c r="E52" s="7" t="s">
        <v>153</v>
      </c>
      <c r="F52" s="8" t="s">
        <v>154</v>
      </c>
      <c r="G52" s="7">
        <v>15</v>
      </c>
      <c r="H52" s="7" t="s">
        <v>133</v>
      </c>
      <c r="I52" s="88" t="s">
        <v>79</v>
      </c>
      <c r="J52" s="12"/>
      <c r="K52" s="12"/>
    </row>
    <row r="53" spans="1:11" s="7" customFormat="1" ht="45" x14ac:dyDescent="0.25">
      <c r="A53" s="6">
        <f>$A$50</f>
        <v>73070</v>
      </c>
      <c r="B53" s="6">
        <f>$B$52</f>
        <v>73078.999989999997</v>
      </c>
      <c r="C53" s="8" t="s">
        <v>227</v>
      </c>
      <c r="D53" s="7" t="s">
        <v>15</v>
      </c>
      <c r="E53" s="8" t="s">
        <v>121</v>
      </c>
      <c r="F53" s="114" t="s">
        <v>151</v>
      </c>
      <c r="G53" s="7">
        <v>20</v>
      </c>
      <c r="H53" s="8" t="s">
        <v>36</v>
      </c>
      <c r="I53" s="8" t="s">
        <v>116</v>
      </c>
      <c r="J53" s="12" t="s">
        <v>28</v>
      </c>
      <c r="K53" s="12"/>
    </row>
    <row r="54" spans="1:11" s="7" customFormat="1" ht="45" x14ac:dyDescent="0.25">
      <c r="A54" s="6">
        <f>$A$50</f>
        <v>73070</v>
      </c>
      <c r="B54" s="6">
        <f>$B$52</f>
        <v>73078.999989999997</v>
      </c>
      <c r="C54" s="8" t="s">
        <v>85</v>
      </c>
      <c r="D54" s="7" t="s">
        <v>15</v>
      </c>
      <c r="E54" s="8" t="s">
        <v>150</v>
      </c>
      <c r="F54" s="8" t="s">
        <v>152</v>
      </c>
      <c r="G54" s="7">
        <v>30</v>
      </c>
      <c r="H54" s="8" t="s">
        <v>132</v>
      </c>
      <c r="I54" s="8" t="s">
        <v>116</v>
      </c>
      <c r="J54" s="12" t="s">
        <v>28</v>
      </c>
      <c r="K54" s="12"/>
    </row>
    <row r="55" spans="1:11" s="7" customFormat="1" ht="60" x14ac:dyDescent="0.25">
      <c r="A55" s="6">
        <f>$A$50</f>
        <v>73070</v>
      </c>
      <c r="B55" s="6">
        <f>$B$52</f>
        <v>73078.999989999997</v>
      </c>
      <c r="C55" s="8" t="s">
        <v>14</v>
      </c>
      <c r="D55" s="7" t="s">
        <v>15</v>
      </c>
      <c r="E55" s="8" t="s">
        <v>164</v>
      </c>
      <c r="F55" s="8" t="s">
        <v>165</v>
      </c>
      <c r="G55" s="7">
        <v>120</v>
      </c>
      <c r="H55" s="8" t="s">
        <v>132</v>
      </c>
      <c r="I55" s="8" t="s">
        <v>116</v>
      </c>
      <c r="J55" s="12"/>
      <c r="K55" s="12"/>
    </row>
    <row r="56" spans="1:11" s="7" customFormat="1" ht="75" x14ac:dyDescent="0.25">
      <c r="A56" s="6">
        <f>B16+1</f>
        <v>73072.999989999997</v>
      </c>
      <c r="B56" s="6">
        <f>D63</f>
        <v>73114</v>
      </c>
      <c r="C56" s="8" t="s">
        <v>227</v>
      </c>
      <c r="D56" s="7" t="s">
        <v>15</v>
      </c>
      <c r="E56" s="8" t="s">
        <v>82</v>
      </c>
      <c r="F56" s="114" t="s">
        <v>253</v>
      </c>
      <c r="G56" s="7">
        <v>5</v>
      </c>
      <c r="H56" s="8" t="s">
        <v>47</v>
      </c>
      <c r="I56" s="9" t="s">
        <v>46</v>
      </c>
      <c r="J56" s="12" t="s">
        <v>28</v>
      </c>
      <c r="K56" s="12"/>
    </row>
    <row r="57" spans="1:11" s="5" customFormat="1" ht="105" x14ac:dyDescent="0.25">
      <c r="A57" s="6">
        <f>A58</f>
        <v>73102</v>
      </c>
      <c r="B57" s="6">
        <f>$D$63-0.00001</f>
        <v>73113.999989999997</v>
      </c>
      <c r="C57" s="8" t="s">
        <v>130</v>
      </c>
      <c r="D57" s="7" t="s">
        <v>128</v>
      </c>
      <c r="E57" s="114" t="s">
        <v>126</v>
      </c>
      <c r="F57" s="114" t="s">
        <v>254</v>
      </c>
      <c r="G57" s="7">
        <v>1</v>
      </c>
      <c r="H57" s="8" t="s">
        <v>127</v>
      </c>
      <c r="I57" s="8" t="s">
        <v>79</v>
      </c>
      <c r="J57" s="12"/>
      <c r="K57" s="12"/>
    </row>
    <row r="58" spans="1:11" s="7" customFormat="1" ht="90" x14ac:dyDescent="0.25">
      <c r="A58" s="6">
        <f>$D$63-12</f>
        <v>73102</v>
      </c>
      <c r="B58" s="6">
        <f>A58+2</f>
        <v>73104</v>
      </c>
      <c r="C58" s="8" t="s">
        <v>20</v>
      </c>
      <c r="D58" s="7" t="s">
        <v>15</v>
      </c>
      <c r="E58" s="8" t="s">
        <v>61</v>
      </c>
      <c r="F58" s="8" t="s">
        <v>232</v>
      </c>
      <c r="G58" s="7">
        <v>30</v>
      </c>
      <c r="H58" s="8" t="s">
        <v>64</v>
      </c>
      <c r="I58" s="8" t="s">
        <v>63</v>
      </c>
      <c r="J58" s="12"/>
      <c r="K58" s="12"/>
    </row>
    <row r="59" spans="1:11" s="7" customFormat="1" ht="45" x14ac:dyDescent="0.25">
      <c r="A59" s="6">
        <f>B50+1</f>
        <v>73071</v>
      </c>
      <c r="B59" s="6">
        <f>D63-5</f>
        <v>73109</v>
      </c>
      <c r="C59" s="8" t="s">
        <v>20</v>
      </c>
      <c r="D59" s="7" t="s">
        <v>15</v>
      </c>
      <c r="E59" s="8" t="s">
        <v>155</v>
      </c>
      <c r="F59" s="8" t="s">
        <v>158</v>
      </c>
      <c r="G59" s="7">
        <v>15</v>
      </c>
      <c r="H59" s="8" t="s">
        <v>157</v>
      </c>
      <c r="I59" s="8" t="s">
        <v>156</v>
      </c>
      <c r="J59" s="12"/>
      <c r="K59" s="12"/>
    </row>
    <row r="60" spans="1:11" s="5" customFormat="1" x14ac:dyDescent="0.25">
      <c r="A60" s="81" t="str">
        <f>Zeitkonfiguration!A8</f>
        <v>Auswertung</v>
      </c>
      <c r="B60" s="81"/>
      <c r="C60" s="82" t="s">
        <v>16</v>
      </c>
      <c r="D60" s="83">
        <f>Auswertung_Start</f>
        <v>73079</v>
      </c>
      <c r="E60" s="84" t="s">
        <v>18</v>
      </c>
      <c r="F60" s="85">
        <f>Auswertung_Dauer</f>
        <v>35</v>
      </c>
      <c r="G60" s="86" t="s">
        <v>17</v>
      </c>
      <c r="H60" s="83">
        <f>Auswertung_Ende</f>
        <v>73113.999989999997</v>
      </c>
      <c r="I60" s="85"/>
      <c r="J60" s="87"/>
      <c r="K60" s="87"/>
    </row>
    <row r="61" spans="1:11" s="7" customFormat="1" ht="30" x14ac:dyDescent="0.25">
      <c r="A61" s="6">
        <f>$H$29+0.00001</f>
        <v>73079</v>
      </c>
      <c r="B61" s="6">
        <f>A61</f>
        <v>73079</v>
      </c>
      <c r="C61" s="8" t="s">
        <v>20</v>
      </c>
      <c r="D61" s="7" t="s">
        <v>15</v>
      </c>
      <c r="E61" s="7" t="s">
        <v>159</v>
      </c>
      <c r="F61" s="8" t="s">
        <v>163</v>
      </c>
      <c r="G61" s="7">
        <v>5</v>
      </c>
      <c r="H61" s="8" t="s">
        <v>23</v>
      </c>
      <c r="I61" s="8" t="s">
        <v>22</v>
      </c>
      <c r="J61" s="12"/>
      <c r="K61" s="12"/>
    </row>
    <row r="62" spans="1:11" s="7" customFormat="1" ht="60" x14ac:dyDescent="0.25">
      <c r="A62" s="6">
        <f>$D$63-3</f>
        <v>73111</v>
      </c>
      <c r="B62" s="6">
        <f>A62+1</f>
        <v>73112</v>
      </c>
      <c r="C62" s="8" t="s">
        <v>20</v>
      </c>
      <c r="D62" s="7" t="s">
        <v>15</v>
      </c>
      <c r="E62" s="8" t="s">
        <v>60</v>
      </c>
      <c r="F62" s="8" t="s">
        <v>129</v>
      </c>
      <c r="G62" s="7">
        <v>30</v>
      </c>
      <c r="H62" s="8" t="s">
        <v>64</v>
      </c>
      <c r="I62" s="8" t="s">
        <v>63</v>
      </c>
      <c r="J62" s="12" t="s">
        <v>28</v>
      </c>
      <c r="K62" s="12"/>
    </row>
    <row r="63" spans="1:11" s="7" customFormat="1" ht="36" customHeight="1" x14ac:dyDescent="0.25">
      <c r="A63" s="34" t="str">
        <f>Zeitkonfiguration!A10</f>
        <v>Dokumentation</v>
      </c>
      <c r="B63" s="34"/>
      <c r="C63" s="35" t="s">
        <v>16</v>
      </c>
      <c r="D63" s="36">
        <f>Ergebnis_Start</f>
        <v>73114</v>
      </c>
      <c r="E63" s="37" t="s">
        <v>18</v>
      </c>
      <c r="F63" s="38">
        <f>Ergebnis_Dauer</f>
        <v>28</v>
      </c>
      <c r="G63" s="39" t="s">
        <v>17</v>
      </c>
      <c r="H63" s="36">
        <f>Ergebnis_Ende</f>
        <v>73141.999989999997</v>
      </c>
      <c r="I63" s="38"/>
      <c r="J63" s="40"/>
      <c r="K63" s="40"/>
    </row>
    <row r="64" spans="1:11" s="7" customFormat="1" ht="30" x14ac:dyDescent="0.25">
      <c r="A64" s="6">
        <f>$D$63</f>
        <v>73114</v>
      </c>
      <c r="B64" s="10">
        <f>A64+3</f>
        <v>73117</v>
      </c>
      <c r="C64" s="8" t="s">
        <v>20</v>
      </c>
      <c r="D64" s="7" t="s">
        <v>15</v>
      </c>
      <c r="E64" s="8" t="s">
        <v>101</v>
      </c>
      <c r="F64" s="8" t="s">
        <v>104</v>
      </c>
      <c r="G64" s="7">
        <v>60</v>
      </c>
      <c r="H64" s="8" t="s">
        <v>103</v>
      </c>
      <c r="I64" s="8" t="s">
        <v>102</v>
      </c>
      <c r="J64" s="12" t="s">
        <v>28</v>
      </c>
      <c r="K64" s="12"/>
    </row>
    <row r="65" spans="1:11" s="7" customFormat="1" ht="30" x14ac:dyDescent="0.25">
      <c r="A65" s="6">
        <f>B64+1</f>
        <v>73118</v>
      </c>
      <c r="B65" s="10">
        <f>$A$66-1</f>
        <v>73137.999989999997</v>
      </c>
      <c r="C65" s="8" t="s">
        <v>20</v>
      </c>
      <c r="D65" s="7" t="s">
        <v>15</v>
      </c>
      <c r="E65" s="8" t="s">
        <v>105</v>
      </c>
      <c r="F65" s="8" t="s">
        <v>106</v>
      </c>
      <c r="G65" s="7">
        <v>60</v>
      </c>
      <c r="H65" s="8" t="s">
        <v>103</v>
      </c>
      <c r="I65" s="8" t="s">
        <v>102</v>
      </c>
      <c r="J65" s="12" t="s">
        <v>28</v>
      </c>
      <c r="K65" s="12"/>
    </row>
    <row r="66" spans="1:11" s="7" customFormat="1" ht="60" x14ac:dyDescent="0.25">
      <c r="A66" s="6">
        <f>B66-3</f>
        <v>73138.999989999997</v>
      </c>
      <c r="B66" s="10">
        <f>$H$63</f>
        <v>73141.999989999997</v>
      </c>
      <c r="C66" s="8" t="s">
        <v>20</v>
      </c>
      <c r="D66" s="7" t="s">
        <v>15</v>
      </c>
      <c r="E66" s="8" t="s">
        <v>107</v>
      </c>
      <c r="F66" s="8" t="s">
        <v>108</v>
      </c>
      <c r="G66" s="7">
        <v>60</v>
      </c>
      <c r="H66" s="8" t="s">
        <v>64</v>
      </c>
      <c r="I66" s="8" t="s">
        <v>63</v>
      </c>
      <c r="J66" s="12" t="s">
        <v>28</v>
      </c>
      <c r="K66" s="12"/>
    </row>
    <row r="67" spans="1:11" s="7" customFormat="1" ht="60" x14ac:dyDescent="0.25">
      <c r="A67" s="6">
        <f>$D$63</f>
        <v>73114</v>
      </c>
      <c r="B67" s="10">
        <f>$H$63</f>
        <v>73141.999989999997</v>
      </c>
      <c r="C67" s="8" t="s">
        <v>228</v>
      </c>
      <c r="D67" s="7" t="s">
        <v>15</v>
      </c>
      <c r="E67" s="8" t="s">
        <v>110</v>
      </c>
      <c r="F67" s="8" t="s">
        <v>111</v>
      </c>
      <c r="G67" s="7">
        <v>15</v>
      </c>
      <c r="H67" s="8" t="s">
        <v>47</v>
      </c>
      <c r="I67" s="9" t="s">
        <v>46</v>
      </c>
      <c r="J67" s="12" t="s">
        <v>28</v>
      </c>
      <c r="K67" s="12"/>
    </row>
    <row r="68" spans="1:11" s="5" customFormat="1" ht="45" x14ac:dyDescent="0.25">
      <c r="A68" s="6">
        <f>$D$63</f>
        <v>73114</v>
      </c>
      <c r="B68" s="10">
        <f>$A$66-1</f>
        <v>73137.999989999997</v>
      </c>
      <c r="C68" s="8" t="s">
        <v>109</v>
      </c>
      <c r="D68" s="7" t="s">
        <v>15</v>
      </c>
      <c r="E68" s="8" t="s">
        <v>112</v>
      </c>
      <c r="F68" s="8" t="s">
        <v>113</v>
      </c>
      <c r="G68" s="7">
        <v>60</v>
      </c>
      <c r="H68" s="8" t="s">
        <v>114</v>
      </c>
      <c r="I68" s="8" t="s">
        <v>86</v>
      </c>
      <c r="J68" s="12"/>
      <c r="K68" s="12"/>
    </row>
    <row r="69" spans="1:11" ht="36" customHeight="1" x14ac:dyDescent="0.25">
      <c r="A69" s="41" t="str">
        <f>Zeitkonfiguration!A11</f>
        <v>Archivierung</v>
      </c>
      <c r="B69" s="41"/>
      <c r="C69" s="42" t="s">
        <v>16</v>
      </c>
      <c r="D69" s="43">
        <f>Archivierung</f>
        <v>73142</v>
      </c>
      <c r="E69" s="44"/>
      <c r="F69" s="45"/>
      <c r="G69" s="46"/>
      <c r="H69" s="43"/>
      <c r="I69" s="45"/>
      <c r="J69" s="47"/>
      <c r="K69" s="47"/>
    </row>
    <row r="70" spans="1:11" ht="30" x14ac:dyDescent="0.25">
      <c r="A70" s="6">
        <f>$D$69</f>
        <v>73142</v>
      </c>
      <c r="B70" s="6">
        <f>A70+365</f>
        <v>73507</v>
      </c>
      <c r="C70" s="8" t="s">
        <v>115</v>
      </c>
      <c r="D70" s="7" t="s">
        <v>15</v>
      </c>
      <c r="E70" s="8" t="s">
        <v>98</v>
      </c>
      <c r="F70" s="8" t="s">
        <v>99</v>
      </c>
      <c r="G70" s="7">
        <v>15</v>
      </c>
      <c r="H70" s="8" t="s">
        <v>47</v>
      </c>
      <c r="I70" s="8" t="s">
        <v>46</v>
      </c>
      <c r="J70" s="12" t="s">
        <v>28</v>
      </c>
      <c r="K70" s="12"/>
    </row>
    <row r="71" spans="1:11" s="5" customFormat="1" ht="30" x14ac:dyDescent="0.25">
      <c r="A71" s="6">
        <f>$D$69</f>
        <v>73142</v>
      </c>
      <c r="B71" s="6">
        <f>A71+365</f>
        <v>73507</v>
      </c>
      <c r="C71" s="8" t="s">
        <v>94</v>
      </c>
      <c r="D71" s="7" t="s">
        <v>15</v>
      </c>
      <c r="E71" s="8" t="s">
        <v>78</v>
      </c>
      <c r="F71" s="8" t="s">
        <v>100</v>
      </c>
      <c r="G71" s="7">
        <v>60</v>
      </c>
      <c r="H71" s="8" t="s">
        <v>96</v>
      </c>
      <c r="I71" s="8" t="s">
        <v>95</v>
      </c>
      <c r="J71" s="12" t="s">
        <v>28</v>
      </c>
      <c r="K71" s="12"/>
    </row>
    <row r="72" spans="1:11" x14ac:dyDescent="0.25">
      <c r="A72" s="72"/>
      <c r="B72" s="72"/>
      <c r="C72" s="73"/>
      <c r="D72" s="74"/>
      <c r="E72" s="75"/>
      <c r="F72" s="76"/>
      <c r="G72" s="77"/>
      <c r="H72" s="74"/>
      <c r="I72" s="76"/>
      <c r="J72" s="78"/>
      <c r="K72" s="78"/>
    </row>
  </sheetData>
  <sheetProtection sheet="1" objects="1" scenarios="1"/>
  <pageMargins left="0.7" right="0.7" top="0.78740157499999996" bottom="0.78740157499999996"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pane xSplit="1" ySplit="2" topLeftCell="B3" activePane="bottomRight" state="frozen"/>
      <selection pane="topRight" activeCell="C1" sqref="C1"/>
      <selection pane="bottomLeft" activeCell="A3" sqref="A3"/>
      <selection pane="bottomRight"/>
    </sheetView>
  </sheetViews>
  <sheetFormatPr baseColWidth="10" defaultRowHeight="15" x14ac:dyDescent="0.25"/>
  <cols>
    <col min="1" max="1" width="19.140625" style="4" bestFit="1" customWidth="1"/>
    <col min="2" max="2" width="46.5703125" style="4" customWidth="1"/>
    <col min="3" max="3" width="26.28515625" style="1" customWidth="1"/>
    <col min="4" max="4" width="45" style="1" customWidth="1"/>
    <col min="5" max="5" width="47" style="4" customWidth="1"/>
    <col min="6" max="6" width="23.7109375" style="4" customWidth="1"/>
    <col min="7" max="8" width="27.7109375" style="1" customWidth="1"/>
    <col min="9" max="9" width="8.85546875" style="11" bestFit="1" customWidth="1"/>
    <col min="10" max="16384" width="11.42578125" style="4"/>
  </cols>
  <sheetData>
    <row r="1" spans="1:9" ht="30.75" x14ac:dyDescent="0.3">
      <c r="A1" s="65" t="s">
        <v>166</v>
      </c>
      <c r="B1" s="67" t="s">
        <v>259</v>
      </c>
      <c r="C1" s="66"/>
      <c r="D1" s="66"/>
      <c r="G1" s="4"/>
      <c r="H1" s="4"/>
      <c r="I1" s="4"/>
    </row>
    <row r="2" spans="1:9" s="3" customFormat="1" x14ac:dyDescent="0.25">
      <c r="A2" s="69" t="s">
        <v>167</v>
      </c>
      <c r="B2" s="70" t="s">
        <v>5</v>
      </c>
      <c r="C2" s="70" t="s">
        <v>168</v>
      </c>
      <c r="D2" s="69" t="s">
        <v>169</v>
      </c>
    </row>
    <row r="3" spans="1:9" s="5" customFormat="1" x14ac:dyDescent="0.25">
      <c r="A3" s="13" t="str">
        <f>Zeitkonfiguration!A4</f>
        <v>Vorbereitung</v>
      </c>
      <c r="B3" s="94">
        <f>Zeitkonfiguration!B4</f>
        <v>72995</v>
      </c>
      <c r="C3" s="95">
        <f>Zeitkonfiguration!D4</f>
        <v>14</v>
      </c>
      <c r="D3" s="96">
        <f>Zeitkonfiguration!C4</f>
        <v>73008.999989999997</v>
      </c>
    </row>
    <row r="4" spans="1:9" s="7" customFormat="1" x14ac:dyDescent="0.25">
      <c r="A4" s="6">
        <f>B3</f>
        <v>72995</v>
      </c>
      <c r="C4" s="8"/>
      <c r="D4" s="8" t="s">
        <v>170</v>
      </c>
    </row>
    <row r="5" spans="1:9" s="7" customFormat="1" x14ac:dyDescent="0.25">
      <c r="A5" s="6">
        <f>A$4+1</f>
        <v>72996</v>
      </c>
      <c r="C5" s="8"/>
      <c r="D5" s="8" t="s">
        <v>174</v>
      </c>
    </row>
    <row r="6" spans="1:9" s="7" customFormat="1" x14ac:dyDescent="0.25">
      <c r="A6" s="6">
        <f>A$4+1</f>
        <v>72996</v>
      </c>
      <c r="C6" s="8"/>
      <c r="D6" s="8" t="s">
        <v>175</v>
      </c>
    </row>
    <row r="7" spans="1:9" s="7" customFormat="1" x14ac:dyDescent="0.25">
      <c r="A7" s="6">
        <f>A$4+1</f>
        <v>72996</v>
      </c>
      <c r="C7" s="8"/>
      <c r="D7" s="8" t="s">
        <v>176</v>
      </c>
    </row>
    <row r="8" spans="1:9" s="7" customFormat="1" x14ac:dyDescent="0.25">
      <c r="A8" s="6">
        <f>A$4+1</f>
        <v>72996</v>
      </c>
      <c r="C8" s="8"/>
      <c r="D8" s="8" t="s">
        <v>177</v>
      </c>
    </row>
    <row r="9" spans="1:9" s="7" customFormat="1" x14ac:dyDescent="0.25">
      <c r="A9" s="111">
        <f>A$4+1</f>
        <v>72996</v>
      </c>
      <c r="B9" s="112"/>
      <c r="C9" s="112"/>
      <c r="D9" s="112" t="s">
        <v>178</v>
      </c>
    </row>
    <row r="10" spans="1:9" s="7" customFormat="1" x14ac:dyDescent="0.25">
      <c r="A10" s="111">
        <f t="shared" ref="A10:A12" si="0">A$4+1</f>
        <v>72996</v>
      </c>
      <c r="B10" s="112"/>
      <c r="C10" s="112"/>
      <c r="D10" s="112" t="s">
        <v>179</v>
      </c>
    </row>
    <row r="11" spans="1:9" s="7" customFormat="1" x14ac:dyDescent="0.25">
      <c r="A11" s="111">
        <f t="shared" si="0"/>
        <v>72996</v>
      </c>
      <c r="B11" s="112"/>
      <c r="C11" s="112"/>
      <c r="D11" s="112" t="s">
        <v>180</v>
      </c>
    </row>
    <row r="12" spans="1:9" s="7" customFormat="1" x14ac:dyDescent="0.25">
      <c r="A12" s="111">
        <f t="shared" si="0"/>
        <v>72996</v>
      </c>
      <c r="B12" s="112"/>
      <c r="C12" s="112"/>
      <c r="D12" s="112" t="s">
        <v>181</v>
      </c>
    </row>
    <row r="13" spans="1:9" s="5" customFormat="1" x14ac:dyDescent="0.25">
      <c r="A13" s="20" t="str">
        <f>Zeitkonfiguration!A5</f>
        <v>Einladung</v>
      </c>
      <c r="B13" s="97">
        <f>Zeitkonfiguration!B5</f>
        <v>73009</v>
      </c>
      <c r="C13" s="98">
        <f>Zeitkonfiguration!D5</f>
        <v>42</v>
      </c>
      <c r="D13" s="99">
        <f>Zeitkonfiguration!C5</f>
        <v>73050.999989999997</v>
      </c>
    </row>
    <row r="14" spans="1:9" s="7" customFormat="1" x14ac:dyDescent="0.25">
      <c r="A14" s="6">
        <f>$B$13+3</f>
        <v>73012</v>
      </c>
      <c r="B14" s="8"/>
      <c r="C14" s="8"/>
      <c r="D14" s="8" t="s">
        <v>189</v>
      </c>
    </row>
    <row r="15" spans="1:9" s="7" customFormat="1" x14ac:dyDescent="0.25">
      <c r="A15" s="111">
        <f>$B$13+5</f>
        <v>73014</v>
      </c>
      <c r="B15" s="112"/>
      <c r="C15" s="112"/>
      <c r="D15" s="112" t="s">
        <v>182</v>
      </c>
    </row>
    <row r="16" spans="1:9" s="7" customFormat="1" x14ac:dyDescent="0.25">
      <c r="A16" s="6">
        <f>A14+7</f>
        <v>73019</v>
      </c>
      <c r="B16" s="8"/>
      <c r="C16" s="9"/>
      <c r="D16" s="8" t="s">
        <v>183</v>
      </c>
    </row>
    <row r="17" spans="1:4" s="7" customFormat="1" x14ac:dyDescent="0.25">
      <c r="A17" s="111">
        <f>A15+7</f>
        <v>73021</v>
      </c>
      <c r="B17" s="112"/>
      <c r="C17" s="112"/>
      <c r="D17" s="112" t="s">
        <v>184</v>
      </c>
    </row>
    <row r="18" spans="1:4" s="7" customFormat="1" x14ac:dyDescent="0.25">
      <c r="A18" s="6">
        <f t="shared" ref="A18" si="1">A16+7</f>
        <v>73026</v>
      </c>
      <c r="B18" s="8"/>
      <c r="C18" s="8"/>
      <c r="D18" s="8" t="s">
        <v>185</v>
      </c>
    </row>
    <row r="19" spans="1:4" s="7" customFormat="1" x14ac:dyDescent="0.25">
      <c r="A19" s="111">
        <f>A17+7</f>
        <v>73028</v>
      </c>
      <c r="B19" s="112"/>
      <c r="C19" s="112"/>
      <c r="D19" s="112" t="s">
        <v>186</v>
      </c>
    </row>
    <row r="20" spans="1:4" s="7" customFormat="1" x14ac:dyDescent="0.25">
      <c r="A20" s="6">
        <f t="shared" ref="A20" si="2">A18+7</f>
        <v>73033</v>
      </c>
      <c r="B20" s="8"/>
      <c r="C20" s="8"/>
      <c r="D20" s="8" t="s">
        <v>187</v>
      </c>
    </row>
    <row r="21" spans="1:4" s="7" customFormat="1" x14ac:dyDescent="0.25">
      <c r="A21" s="111">
        <f>A19+7</f>
        <v>73035</v>
      </c>
      <c r="B21" s="112"/>
      <c r="C21" s="112"/>
      <c r="D21" s="112" t="s">
        <v>188</v>
      </c>
    </row>
    <row r="22" spans="1:4" s="7" customFormat="1" x14ac:dyDescent="0.25">
      <c r="A22" s="6">
        <f>$B$26-14</f>
        <v>73037</v>
      </c>
      <c r="B22" s="112"/>
      <c r="C22" s="112"/>
      <c r="D22" s="8" t="s">
        <v>222</v>
      </c>
    </row>
    <row r="23" spans="1:4" s="7" customFormat="1" ht="30" x14ac:dyDescent="0.25">
      <c r="A23" s="6">
        <f>$B$26-14</f>
        <v>73037</v>
      </c>
      <c r="B23" s="8"/>
      <c r="C23" s="8"/>
      <c r="D23" s="8" t="s">
        <v>192</v>
      </c>
    </row>
    <row r="24" spans="1:4" s="7" customFormat="1" x14ac:dyDescent="0.25">
      <c r="A24" s="111">
        <f>$B$26-9</f>
        <v>73042</v>
      </c>
      <c r="D24" s="112" t="s">
        <v>190</v>
      </c>
    </row>
    <row r="25" spans="1:4" s="7" customFormat="1" x14ac:dyDescent="0.25">
      <c r="A25" s="6">
        <f>$B$26-3</f>
        <v>73048</v>
      </c>
      <c r="B25" s="8"/>
      <c r="C25" s="8"/>
      <c r="D25" s="7" t="s">
        <v>171</v>
      </c>
    </row>
    <row r="26" spans="1:4" s="5" customFormat="1" x14ac:dyDescent="0.25">
      <c r="A26" s="27" t="str">
        <f>Zeitkonfiguration!A7</f>
        <v>Onlinewerkstatt</v>
      </c>
      <c r="B26" s="100">
        <f>Zeitkonfiguration!B7</f>
        <v>73051</v>
      </c>
      <c r="C26" s="101">
        <f>Zeitkonfiguration!D7</f>
        <v>28</v>
      </c>
      <c r="D26" s="102">
        <f>Zeitkonfiguration!C7</f>
        <v>73078.999989999997</v>
      </c>
    </row>
    <row r="27" spans="1:4" s="7" customFormat="1" ht="45" x14ac:dyDescent="0.25">
      <c r="A27" s="6">
        <f>$B$26+1</f>
        <v>73052</v>
      </c>
      <c r="B27" s="7" t="s">
        <v>202</v>
      </c>
      <c r="C27" s="8" t="s">
        <v>191</v>
      </c>
      <c r="D27" s="8" t="s">
        <v>215</v>
      </c>
    </row>
    <row r="28" spans="1:4" s="7" customFormat="1" x14ac:dyDescent="0.25">
      <c r="A28" s="92" t="str">
        <f>Aufgaben!$A$34</f>
        <v>1. Phase</v>
      </c>
      <c r="B28" s="93" t="str">
        <f>Aufgaben!$C$34</f>
        <v>Diskutieren</v>
      </c>
      <c r="C28" s="90"/>
      <c r="D28" s="90"/>
    </row>
    <row r="29" spans="1:4" s="7" customFormat="1" ht="45" x14ac:dyDescent="0.25">
      <c r="A29" s="6">
        <f>Aufgaben!A37+3</f>
        <v>73055</v>
      </c>
      <c r="B29" s="8"/>
      <c r="C29" s="8"/>
      <c r="D29" s="8" t="s">
        <v>216</v>
      </c>
    </row>
    <row r="30" spans="1:4" s="7" customFormat="1" x14ac:dyDescent="0.25">
      <c r="A30" s="92" t="str">
        <f>Aufgaben!$A$42</f>
        <v>2. Phase</v>
      </c>
      <c r="B30" s="93" t="str">
        <f>Aufgaben!$C$42</f>
        <v>Vorschlagen</v>
      </c>
      <c r="C30" s="90"/>
      <c r="D30" s="90"/>
    </row>
    <row r="31" spans="1:4" s="7" customFormat="1" ht="45" x14ac:dyDescent="0.25">
      <c r="A31" s="6">
        <f>Aufgaben!A44+3</f>
        <v>73064</v>
      </c>
      <c r="B31" s="8"/>
      <c r="C31" s="8"/>
      <c r="D31" s="8" t="s">
        <v>217</v>
      </c>
    </row>
    <row r="32" spans="1:4" s="7" customFormat="1" x14ac:dyDescent="0.25">
      <c r="A32" s="92" t="str">
        <f>Aufgaben!$A$49</f>
        <v>3. Phase</v>
      </c>
      <c r="B32" s="93" t="str">
        <f>Aufgaben!$C$49</f>
        <v>Verbreiten</v>
      </c>
      <c r="C32" s="90"/>
      <c r="D32" s="90"/>
    </row>
    <row r="33" spans="1:9" s="7" customFormat="1" ht="45" x14ac:dyDescent="0.25">
      <c r="A33" s="6">
        <f>Aufgaben!A53+3</f>
        <v>73073</v>
      </c>
      <c r="C33" s="8"/>
      <c r="D33" s="8" t="s">
        <v>218</v>
      </c>
    </row>
    <row r="34" spans="1:9" s="7" customFormat="1" ht="60" x14ac:dyDescent="0.25">
      <c r="A34" s="6">
        <f>Aufgaben!A58</f>
        <v>73102</v>
      </c>
      <c r="B34" s="8" t="s">
        <v>200</v>
      </c>
      <c r="C34" s="8"/>
      <c r="D34" s="8" t="s">
        <v>223</v>
      </c>
    </row>
    <row r="35" spans="1:9" s="5" customFormat="1" x14ac:dyDescent="0.25">
      <c r="A35" s="81" t="str">
        <f>Zeitkonfiguration!A8</f>
        <v>Auswertung</v>
      </c>
      <c r="B35" s="103">
        <f>Zeitkonfiguration!B8</f>
        <v>73079</v>
      </c>
      <c r="C35" s="104">
        <f>Zeitkonfiguration!D8</f>
        <v>35</v>
      </c>
      <c r="D35" s="105">
        <f>Zeitkonfiguration!C8</f>
        <v>73113.999989999997</v>
      </c>
    </row>
    <row r="36" spans="1:9" s="7" customFormat="1" ht="45" x14ac:dyDescent="0.25">
      <c r="A36" s="6">
        <f>B35</f>
        <v>73079</v>
      </c>
      <c r="B36" s="7" t="s">
        <v>199</v>
      </c>
      <c r="C36" s="8"/>
      <c r="D36" s="8" t="s">
        <v>219</v>
      </c>
    </row>
    <row r="37" spans="1:9" s="7" customFormat="1" x14ac:dyDescent="0.25">
      <c r="A37" s="34" t="str">
        <f>Zeitkonfiguration!A10</f>
        <v>Dokumentation</v>
      </c>
      <c r="B37" s="106">
        <f>Zeitkonfiguration!B10</f>
        <v>73114</v>
      </c>
      <c r="C37" s="107">
        <f>Zeitkonfiguration!D10</f>
        <v>28</v>
      </c>
      <c r="D37" s="108">
        <f>Zeitkonfiguration!C10</f>
        <v>73141.999989999997</v>
      </c>
    </row>
    <row r="38" spans="1:9" s="7" customFormat="1" ht="45" x14ac:dyDescent="0.25">
      <c r="A38" s="6">
        <f>$B$37+3</f>
        <v>73117</v>
      </c>
      <c r="B38" s="8" t="s">
        <v>201</v>
      </c>
      <c r="C38" s="8"/>
      <c r="D38" s="8" t="s">
        <v>220</v>
      </c>
    </row>
    <row r="39" spans="1:9" s="7" customFormat="1" x14ac:dyDescent="0.25">
      <c r="A39" s="6">
        <f>$B$37+5</f>
        <v>73119</v>
      </c>
      <c r="B39" s="8"/>
      <c r="C39" s="8"/>
      <c r="D39" s="7" t="s">
        <v>193</v>
      </c>
    </row>
    <row r="40" spans="1:9" s="7" customFormat="1" x14ac:dyDescent="0.25">
      <c r="A40" s="6">
        <f t="shared" ref="A40:A44" si="3">A38+7</f>
        <v>73124</v>
      </c>
      <c r="B40" s="8"/>
      <c r="C40" s="8"/>
      <c r="D40" s="7" t="s">
        <v>194</v>
      </c>
    </row>
    <row r="41" spans="1:9" s="7" customFormat="1" x14ac:dyDescent="0.25">
      <c r="A41" s="6">
        <f t="shared" si="3"/>
        <v>73126</v>
      </c>
      <c r="B41" s="8"/>
      <c r="C41" s="8"/>
      <c r="D41" s="7" t="s">
        <v>195</v>
      </c>
    </row>
    <row r="42" spans="1:9" s="7" customFormat="1" x14ac:dyDescent="0.25">
      <c r="A42" s="6">
        <f t="shared" si="3"/>
        <v>73131</v>
      </c>
      <c r="B42" s="8"/>
      <c r="C42" s="8"/>
      <c r="D42" s="7" t="s">
        <v>196</v>
      </c>
    </row>
    <row r="43" spans="1:9" s="7" customFormat="1" x14ac:dyDescent="0.25">
      <c r="A43" s="6">
        <f t="shared" si="3"/>
        <v>73133</v>
      </c>
      <c r="B43" s="8"/>
      <c r="C43" s="8"/>
      <c r="D43" s="7" t="s">
        <v>197</v>
      </c>
    </row>
    <row r="44" spans="1:9" s="7" customFormat="1" x14ac:dyDescent="0.25">
      <c r="A44" s="6">
        <f t="shared" si="3"/>
        <v>73138</v>
      </c>
      <c r="B44" s="8"/>
      <c r="C44" s="8"/>
      <c r="D44" s="7" t="s">
        <v>198</v>
      </c>
    </row>
    <row r="45" spans="1:9" x14ac:dyDescent="0.25">
      <c r="A45" s="41" t="str">
        <f>Zeitkonfiguration!A11</f>
        <v>Archivierung</v>
      </c>
      <c r="B45" s="94">
        <f>Zeitkonfiguration!B11</f>
        <v>73142</v>
      </c>
      <c r="C45" s="95"/>
      <c r="D45" s="96"/>
      <c r="G45" s="4"/>
      <c r="H45" s="4"/>
      <c r="I45" s="4"/>
    </row>
    <row r="46" spans="1:9" s="5" customFormat="1" x14ac:dyDescent="0.25">
      <c r="A46" s="6"/>
      <c r="B46" s="8"/>
      <c r="C46" s="8"/>
      <c r="D46" s="7"/>
    </row>
    <row r="47" spans="1:9" x14ac:dyDescent="0.25">
      <c r="A47" s="72"/>
      <c r="B47" s="73"/>
      <c r="C47" s="74"/>
      <c r="D47" s="75"/>
      <c r="G47" s="4"/>
      <c r="H47" s="4"/>
      <c r="I47" s="4"/>
    </row>
    <row r="48" spans="1:9" x14ac:dyDescent="0.25">
      <c r="G48" s="4"/>
      <c r="H48" s="4"/>
      <c r="I48" s="4"/>
    </row>
    <row r="49" spans="7:9" x14ac:dyDescent="0.25">
      <c r="G49" s="4"/>
      <c r="H49" s="4"/>
      <c r="I49" s="4"/>
    </row>
  </sheetData>
  <sheetProtection sheet="1" objects="1" scenarios="1"/>
  <pageMargins left="0.7" right="0.7" top="0.78740157499999996" bottom="0.78740157499999996" header="0.3" footer="0.3"/>
  <pageSetup paperSize="9" orientation="portrait" horizontalDpi="4294967293"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pane xSplit="1" ySplit="2" topLeftCell="B3" activePane="bottomRight" state="frozen"/>
      <selection pane="topRight" activeCell="C1" sqref="C1"/>
      <selection pane="bottomLeft" activeCell="A3" sqref="A3"/>
      <selection pane="bottomRight"/>
    </sheetView>
  </sheetViews>
  <sheetFormatPr baseColWidth="10" defaultRowHeight="15" x14ac:dyDescent="0.25"/>
  <cols>
    <col min="1" max="1" width="19.140625" style="4" bestFit="1" customWidth="1"/>
    <col min="2" max="2" width="46.5703125" style="4" customWidth="1"/>
    <col min="3" max="3" width="26.28515625" style="1" customWidth="1"/>
    <col min="4" max="4" width="45" style="1" customWidth="1"/>
    <col min="5" max="5" width="47" style="4" customWidth="1"/>
    <col min="6" max="6" width="23.7109375" style="4" customWidth="1"/>
    <col min="7" max="8" width="27.7109375" style="1" customWidth="1"/>
    <col min="9" max="9" width="8.85546875" style="11" bestFit="1" customWidth="1"/>
    <col min="10" max="16384" width="11.42578125" style="4"/>
  </cols>
  <sheetData>
    <row r="1" spans="1:9" ht="18.75" x14ac:dyDescent="0.3">
      <c r="A1" s="65" t="s">
        <v>213</v>
      </c>
      <c r="B1" s="67"/>
      <c r="C1" s="66"/>
      <c r="D1" s="66"/>
      <c r="G1" s="4"/>
      <c r="H1" s="4"/>
      <c r="I1" s="4"/>
    </row>
    <row r="2" spans="1:9" s="3" customFormat="1" x14ac:dyDescent="0.25">
      <c r="A2" s="69" t="s">
        <v>203</v>
      </c>
      <c r="B2" s="70" t="s">
        <v>204</v>
      </c>
      <c r="C2" s="70" t="s">
        <v>205</v>
      </c>
      <c r="D2" s="69" t="s">
        <v>169</v>
      </c>
    </row>
    <row r="3" spans="1:9" s="5" customFormat="1" x14ac:dyDescent="0.25">
      <c r="A3" s="13" t="str">
        <f>Zeitkonfiguration!A4</f>
        <v>Vorbereitung</v>
      </c>
      <c r="B3" s="94">
        <f>Zeitkonfiguration!B4</f>
        <v>72995</v>
      </c>
      <c r="C3" s="95">
        <f>Zeitkonfiguration!D4</f>
        <v>14</v>
      </c>
      <c r="D3" s="96">
        <f>Zeitkonfiguration!C4</f>
        <v>73008.999989999997</v>
      </c>
    </row>
    <row r="4" spans="1:9" s="7" customFormat="1" x14ac:dyDescent="0.25">
      <c r="A4" s="111"/>
      <c r="B4" s="112"/>
      <c r="C4" s="112"/>
      <c r="D4" s="112"/>
    </row>
    <row r="5" spans="1:9" s="5" customFormat="1" x14ac:dyDescent="0.25">
      <c r="A5" s="20" t="str">
        <f>Zeitkonfiguration!A5</f>
        <v>Einladung</v>
      </c>
      <c r="B5" s="97">
        <f>Zeitkonfiguration!B5</f>
        <v>73009</v>
      </c>
      <c r="C5" s="98">
        <f>Zeitkonfiguration!D5</f>
        <v>42</v>
      </c>
      <c r="D5" s="99">
        <f>Zeitkonfiguration!C5</f>
        <v>73050.999989999997</v>
      </c>
    </row>
    <row r="6" spans="1:9" s="7" customFormat="1" ht="45" x14ac:dyDescent="0.25">
      <c r="A6" s="6">
        <f>Aufgaben!A23</f>
        <v>73030</v>
      </c>
      <c r="B6" s="8"/>
      <c r="C6" s="8"/>
      <c r="D6" s="8" t="str">
        <f>Aufgaben!F23</f>
        <v>3 Wochen vorher: Versenden Sie an alle Teilnehmer (Auftakt und Online) den Hinweis auf die Themenartikel im Infoblog.</v>
      </c>
    </row>
    <row r="7" spans="1:9" s="7" customFormat="1" ht="75" x14ac:dyDescent="0.25">
      <c r="A7" s="110">
        <f>Aufgaben!A25</f>
        <v>73037</v>
      </c>
      <c r="B7" s="109"/>
      <c r="C7" s="109"/>
      <c r="D7" s="109" t="str">
        <f>Aufgaben!F25</f>
        <v>14 Tage vorher: Versenden Sie an alle angemeldeten Auftakt-Teilnehmer sowie an die Experten das Detailprogramm der Auftaktwerkstatt. Verlinken Sie auf den entsprechenden Artikel im Infoblog.</v>
      </c>
    </row>
    <row r="8" spans="1:9" s="7" customFormat="1" ht="75" x14ac:dyDescent="0.25">
      <c r="A8" s="110">
        <f>Aufgaben!A27</f>
        <v>73048</v>
      </c>
      <c r="B8" s="109"/>
      <c r="C8" s="109"/>
      <c r="D8" s="109" t="str">
        <f>Aufgaben!F27</f>
        <v>3 Tage vorher: Versenden Sie an alle angemeldeten Auftakt-Teilnehmer sowie an die Experten eine Rundmail mit aktuellen Infos und freundlicher Erinnerung. Verlinken Sie auf den Infoblog-Artikel mit der Teilnehmerstatisitk.</v>
      </c>
    </row>
    <row r="9" spans="1:9" s="5" customFormat="1" x14ac:dyDescent="0.25">
      <c r="A9" s="27" t="str">
        <f>Zeitkonfiguration!A7</f>
        <v>Onlinewerkstatt</v>
      </c>
      <c r="B9" s="100">
        <f>Zeitkonfiguration!B7</f>
        <v>73051</v>
      </c>
      <c r="C9" s="101">
        <f>Zeitkonfiguration!D7</f>
        <v>28</v>
      </c>
      <c r="D9" s="102">
        <f>Zeitkonfiguration!C7</f>
        <v>73078.999989999997</v>
      </c>
    </row>
    <row r="10" spans="1:9" s="7" customFormat="1" x14ac:dyDescent="0.25">
      <c r="A10" s="110"/>
      <c r="B10" s="113"/>
      <c r="C10" s="109"/>
      <c r="D10" s="109"/>
    </row>
    <row r="11" spans="1:9" s="7" customFormat="1" x14ac:dyDescent="0.25">
      <c r="A11" s="92" t="str">
        <f>Aufgaben!$A$34</f>
        <v>1. Phase</v>
      </c>
      <c r="B11" s="93" t="str">
        <f>Aufgaben!$C$34</f>
        <v>Diskutieren</v>
      </c>
      <c r="C11" s="90"/>
      <c r="D11" s="90"/>
    </row>
    <row r="12" spans="1:9" s="7" customFormat="1" ht="60" x14ac:dyDescent="0.25">
      <c r="A12" s="6">
        <f>Aufgaben!A40</f>
        <v>73052</v>
      </c>
      <c r="B12" s="8"/>
      <c r="C12" s="8"/>
      <c r="D12" s="8" t="str">
        <f>Aufgaben!F40</f>
        <v>Teilnehmer in die Onlinewerkstatt holen
Insbesondere die Bürgerredakteure ansprechen. Fragen und Antworten innerhalb der Diskussion anregen.</v>
      </c>
    </row>
    <row r="13" spans="1:9" s="7" customFormat="1" x14ac:dyDescent="0.25">
      <c r="A13" s="92" t="str">
        <f>Aufgaben!$A$42</f>
        <v>2. Phase</v>
      </c>
      <c r="B13" s="93" t="str">
        <f>Aufgaben!$C$42</f>
        <v>Vorschlagen</v>
      </c>
      <c r="C13" s="90"/>
      <c r="D13" s="90"/>
    </row>
    <row r="14" spans="1:9" s="7" customFormat="1" ht="45" x14ac:dyDescent="0.25">
      <c r="A14" s="6">
        <f>Aufgaben!A47</f>
        <v>73061</v>
      </c>
      <c r="B14" s="8"/>
      <c r="C14" s="8"/>
      <c r="D14" s="8" t="str">
        <f>Aufgaben!F47</f>
        <v>Teilnehmer zur Unterzeichnung der Vorschläge und zur Verbreitung im Bekanntenkreis auffordern</v>
      </c>
    </row>
    <row r="15" spans="1:9" s="7" customFormat="1" x14ac:dyDescent="0.25">
      <c r="A15" s="92" t="str">
        <f>Aufgaben!$A$49</f>
        <v>3. Phase</v>
      </c>
      <c r="B15" s="93" t="str">
        <f>Aufgaben!$C$49</f>
        <v>Verbreiten</v>
      </c>
      <c r="C15" s="90"/>
      <c r="D15" s="90"/>
    </row>
    <row r="16" spans="1:9" s="7" customFormat="1" ht="45" x14ac:dyDescent="0.25">
      <c r="A16" s="6">
        <f>Aufgaben!A51</f>
        <v>73070</v>
      </c>
      <c r="C16" s="8"/>
      <c r="D16" s="8" t="str">
        <f>Aufgaben!F51</f>
        <v>Vorschläge sind nun fixiert, bitte Unterzecihnung überprüfen abstimmen und gute Vorschläge verbreiten</v>
      </c>
    </row>
    <row r="17" spans="1:9" s="5" customFormat="1" x14ac:dyDescent="0.25">
      <c r="A17" s="81" t="str">
        <f>Zeitkonfiguration!A8</f>
        <v>Auswertung</v>
      </c>
      <c r="B17" s="103">
        <f>Zeitkonfiguration!B8</f>
        <v>73079</v>
      </c>
      <c r="C17" s="104">
        <f>Zeitkonfiguration!D8</f>
        <v>35</v>
      </c>
      <c r="D17" s="105">
        <f>Zeitkonfiguration!C8</f>
        <v>73113.999989999997</v>
      </c>
    </row>
    <row r="18" spans="1:9" s="7" customFormat="1" ht="105" x14ac:dyDescent="0.25">
      <c r="A18" s="6">
        <f>Aufgaben!A58</f>
        <v>73102</v>
      </c>
      <c r="B18" s="8"/>
      <c r="C18" s="8"/>
      <c r="D18" s="8" t="str">
        <f>Aufgaben!F58</f>
        <v xml:space="preserve">14 Tage vorher: Versenden Sie an alle Beteiligten das Detailprogramm der Ergebniswerkstatt. Verlinken Sie auf den entsprechenden Artikel im Infoblog. Bitten Sie alle Teilnehmernden sich per E-Mail zur Vernstaltung anzumelden.
</v>
      </c>
    </row>
    <row r="19" spans="1:9" s="7" customFormat="1" ht="60" x14ac:dyDescent="0.25">
      <c r="A19" s="6">
        <f>Aufgaben!A62</f>
        <v>73111</v>
      </c>
      <c r="C19" s="8"/>
      <c r="D19" s="8" t="str">
        <f>Aufgaben!F62</f>
        <v>3 Tage vorher: Versenden Sie an alle Beteiligten eine Rundmail mit aktuellen Infos und freundlicher Erinnerung. Verlinken Sie auf den entsprechenden Artikel im Infoblog.</v>
      </c>
    </row>
    <row r="20" spans="1:9" s="7" customFormat="1" x14ac:dyDescent="0.25">
      <c r="A20" s="34" t="str">
        <f>Zeitkonfiguration!A10</f>
        <v>Dokumentation</v>
      </c>
      <c r="B20" s="106">
        <f>Zeitkonfiguration!B10</f>
        <v>73114</v>
      </c>
      <c r="C20" s="107">
        <f>Zeitkonfiguration!D10</f>
        <v>28</v>
      </c>
      <c r="D20" s="108">
        <f>Zeitkonfiguration!C10</f>
        <v>73141.999989999997</v>
      </c>
    </row>
    <row r="21" spans="1:9" s="7" customFormat="1" ht="60" x14ac:dyDescent="0.25">
      <c r="A21" s="6">
        <f>Aufgaben!A66</f>
        <v>73138.999989999997</v>
      </c>
      <c r="B21" s="8"/>
      <c r="C21" s="8"/>
      <c r="D21" s="8" t="str">
        <f>Aufgaben!F66</f>
        <v>Versenden Sie zum Abschluss des BürgerForum eine Rundmail an alle Beteiligten, verweisen Sie auf die Vereinbarungen und Berichte und geben Sie einen Ausblick.</v>
      </c>
    </row>
    <row r="22" spans="1:9" x14ac:dyDescent="0.25">
      <c r="A22" s="41" t="str">
        <f>Zeitkonfiguration!A11</f>
        <v>Archivierung</v>
      </c>
      <c r="B22" s="94">
        <f>Zeitkonfiguration!B11</f>
        <v>73142</v>
      </c>
      <c r="C22" s="95"/>
      <c r="D22" s="96"/>
      <c r="G22" s="4"/>
      <c r="H22" s="4"/>
      <c r="I22" s="4"/>
    </row>
    <row r="23" spans="1:9" s="5" customFormat="1" x14ac:dyDescent="0.25">
      <c r="A23" s="6"/>
      <c r="B23" s="8"/>
      <c r="C23" s="8"/>
      <c r="D23" s="7"/>
    </row>
    <row r="24" spans="1:9" x14ac:dyDescent="0.25">
      <c r="A24" s="72"/>
      <c r="B24" s="73"/>
      <c r="C24" s="74"/>
      <c r="D24" s="75"/>
      <c r="G24" s="4"/>
      <c r="H24" s="4"/>
      <c r="I24" s="4"/>
    </row>
    <row r="25" spans="1:9" x14ac:dyDescent="0.25">
      <c r="G25" s="4"/>
      <c r="H25" s="4"/>
      <c r="I25" s="4"/>
    </row>
    <row r="26" spans="1:9" x14ac:dyDescent="0.25">
      <c r="G26" s="4"/>
      <c r="H26" s="4"/>
      <c r="I26" s="4"/>
    </row>
  </sheetData>
  <sheetProtection sheet="1" objects="1" scenarios="1"/>
  <pageMargins left="0.7" right="0.7" top="0.78740157499999996" bottom="0.78740157499999996"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19</vt:i4>
      </vt:variant>
    </vt:vector>
  </HeadingPairs>
  <TitlesOfParts>
    <vt:vector size="23" baseType="lpstr">
      <vt:lpstr>Zeitkonfiguration</vt:lpstr>
      <vt:lpstr>Aufgaben</vt:lpstr>
      <vt:lpstr>Infoblog</vt:lpstr>
      <vt:lpstr>Rundmails</vt:lpstr>
      <vt:lpstr>Archivierung</vt:lpstr>
      <vt:lpstr>Auftaktwerkstatt</vt:lpstr>
      <vt:lpstr>Auswertung_Dauer</vt:lpstr>
      <vt:lpstr>Auswertung_Ende</vt:lpstr>
      <vt:lpstr>Auswertung_Start</vt:lpstr>
      <vt:lpstr>Einladung_Dauer</vt:lpstr>
      <vt:lpstr>Einladung_Ende</vt:lpstr>
      <vt:lpstr>Einladung_Start</vt:lpstr>
      <vt:lpstr>Ergebnis_Dauer</vt:lpstr>
      <vt:lpstr>Ergebnis_Ende</vt:lpstr>
      <vt:lpstr>Ergebnis_Start</vt:lpstr>
      <vt:lpstr>Ergebniswerkstatt</vt:lpstr>
      <vt:lpstr>Launch</vt:lpstr>
      <vt:lpstr>Online_Dauer</vt:lpstr>
      <vt:lpstr>Online_Ende</vt:lpstr>
      <vt:lpstr>Online_Start</vt:lpstr>
      <vt:lpstr>Vorbereitung_Dauer</vt:lpstr>
      <vt:lpstr>Vorbereitung_Ende</vt:lpstr>
      <vt:lpstr>Vorbereitung_Start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Hagedorn</dc:creator>
  <cp:lastModifiedBy>Hans Hagedorn</cp:lastModifiedBy>
  <dcterms:created xsi:type="dcterms:W3CDTF">2014-03-20T08:56:28Z</dcterms:created>
  <dcterms:modified xsi:type="dcterms:W3CDTF">2014-11-21T17:51:33Z</dcterms:modified>
</cp:coreProperties>
</file>